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4"/>
  </bookViews>
  <sheets>
    <sheet name="Intail Capital Lead " sheetId="7" r:id="rId1"/>
    <sheet name="Initial Captial" sheetId="2" r:id="rId2"/>
    <sheet name="Annual Expenses" sheetId="5" r:id="rId3"/>
    <sheet name="Monthly Expenditure " sheetId="6" r:id="rId4"/>
    <sheet name="Sheet1" sheetId="8" r:id="rId5"/>
  </sheets>
  <definedNames>
    <definedName name="_xlnm.Print_Area" localSheetId="3">'Monthly Expenditure '!$A$1:$U$38</definedName>
  </definedNames>
  <calcPr calcId="124519"/>
</workbook>
</file>

<file path=xl/calcChain.xml><?xml version="1.0" encoding="utf-8"?>
<calcChain xmlns="http://schemas.openxmlformats.org/spreadsheetml/2006/main">
  <c r="K6" i="8"/>
  <c r="G6"/>
  <c r="E6"/>
  <c r="K5"/>
  <c r="I5"/>
  <c r="I9" s="1"/>
  <c r="I6"/>
  <c r="G5"/>
  <c r="E5"/>
  <c r="C6"/>
  <c r="C5"/>
  <c r="M12" i="5"/>
  <c r="J12"/>
  <c r="G12"/>
  <c r="M17"/>
  <c r="P17"/>
  <c r="J17"/>
  <c r="P14"/>
  <c r="M14"/>
  <c r="J14"/>
  <c r="G14"/>
  <c r="D14"/>
  <c r="P9"/>
  <c r="M9"/>
  <c r="J9"/>
  <c r="P16"/>
  <c r="O15"/>
  <c r="P15" s="1"/>
  <c r="O13"/>
  <c r="P13" s="1"/>
  <c r="P7"/>
  <c r="P6"/>
  <c r="M16"/>
  <c r="L15"/>
  <c r="M15" s="1"/>
  <c r="L13"/>
  <c r="M13" s="1"/>
  <c r="M7"/>
  <c r="M6"/>
  <c r="J16"/>
  <c r="I15"/>
  <c r="J15" s="1"/>
  <c r="I13"/>
  <c r="J13" s="1"/>
  <c r="J7"/>
  <c r="J6"/>
  <c r="G16"/>
  <c r="F15"/>
  <c r="G15" s="1"/>
  <c r="F13"/>
  <c r="G13" s="1"/>
  <c r="G7"/>
  <c r="G6"/>
  <c r="D16"/>
  <c r="D7"/>
  <c r="D6"/>
  <c r="C4" i="8"/>
  <c r="C9" s="1"/>
  <c r="C15" i="5"/>
  <c r="D15" s="1"/>
  <c r="C13"/>
  <c r="D13" s="1"/>
  <c r="O20" i="6"/>
  <c r="S20"/>
  <c r="K20"/>
  <c r="H14"/>
  <c r="L14"/>
  <c r="P14" s="1"/>
  <c r="L20"/>
  <c r="H20"/>
  <c r="T19"/>
  <c r="T18"/>
  <c r="T17"/>
  <c r="T16"/>
  <c r="T15"/>
  <c r="T13"/>
  <c r="T12"/>
  <c r="T11"/>
  <c r="T10"/>
  <c r="T9"/>
  <c r="T8"/>
  <c r="T7"/>
  <c r="P33"/>
  <c r="P31"/>
  <c r="P32"/>
  <c r="Q32"/>
  <c r="P30"/>
  <c r="P29"/>
  <c r="P28"/>
  <c r="P27"/>
  <c r="Q27" s="1"/>
  <c r="P26"/>
  <c r="Q26" s="1"/>
  <c r="P19"/>
  <c r="Q19" s="1"/>
  <c r="P20"/>
  <c r="T20" s="1"/>
  <c r="U20" s="1"/>
  <c r="P18"/>
  <c r="P17"/>
  <c r="P16"/>
  <c r="P15"/>
  <c r="P13"/>
  <c r="P12"/>
  <c r="P11"/>
  <c r="P10"/>
  <c r="P9"/>
  <c r="P8"/>
  <c r="I32"/>
  <c r="M32"/>
  <c r="G20"/>
  <c r="M17"/>
  <c r="L11"/>
  <c r="L19"/>
  <c r="L18"/>
  <c r="M18" s="1"/>
  <c r="L16"/>
  <c r="M16" s="1"/>
  <c r="L15"/>
  <c r="L13"/>
  <c r="M13" s="1"/>
  <c r="L12"/>
  <c r="M12" s="1"/>
  <c r="L10"/>
  <c r="M10" s="1"/>
  <c r="L9"/>
  <c r="L8"/>
  <c r="M8" s="1"/>
  <c r="L7"/>
  <c r="H18"/>
  <c r="H16"/>
  <c r="H13"/>
  <c r="I13" s="1"/>
  <c r="H12"/>
  <c r="H8"/>
  <c r="H7"/>
  <c r="U33"/>
  <c r="U31"/>
  <c r="U30"/>
  <c r="U29"/>
  <c r="U28"/>
  <c r="U27"/>
  <c r="U26"/>
  <c r="U19"/>
  <c r="U18"/>
  <c r="U17"/>
  <c r="U16"/>
  <c r="U15"/>
  <c r="U13"/>
  <c r="U12"/>
  <c r="U11"/>
  <c r="U10"/>
  <c r="U9"/>
  <c r="U8"/>
  <c r="U7"/>
  <c r="Q33"/>
  <c r="Q31"/>
  <c r="Q30"/>
  <c r="Q29"/>
  <c r="Q28"/>
  <c r="Q20"/>
  <c r="Q18"/>
  <c r="Q17"/>
  <c r="Q16"/>
  <c r="Q15"/>
  <c r="Q13"/>
  <c r="Q12"/>
  <c r="Q11"/>
  <c r="Q10"/>
  <c r="Q9"/>
  <c r="Q8"/>
  <c r="Q7"/>
  <c r="M33"/>
  <c r="M31"/>
  <c r="M30"/>
  <c r="M29"/>
  <c r="M28"/>
  <c r="M27"/>
  <c r="M26"/>
  <c r="M20"/>
  <c r="M19"/>
  <c r="M15"/>
  <c r="M11"/>
  <c r="M9"/>
  <c r="M7"/>
  <c r="I33"/>
  <c r="I31"/>
  <c r="I30"/>
  <c r="I29"/>
  <c r="I28"/>
  <c r="I27"/>
  <c r="I26"/>
  <c r="I20"/>
  <c r="I19"/>
  <c r="I18"/>
  <c r="I17"/>
  <c r="I16"/>
  <c r="I15"/>
  <c r="I14"/>
  <c r="I12"/>
  <c r="I11"/>
  <c r="H10"/>
  <c r="I10" s="1"/>
  <c r="I9"/>
  <c r="I8"/>
  <c r="I7"/>
  <c r="D20"/>
  <c r="C20"/>
  <c r="E20" s="1"/>
  <c r="E134" i="2"/>
  <c r="E137"/>
  <c r="E136"/>
  <c r="E133"/>
  <c r="E131"/>
  <c r="E129"/>
  <c r="D130"/>
  <c r="E130" s="1"/>
  <c r="E6"/>
  <c r="E7"/>
  <c r="E8"/>
  <c r="E9"/>
  <c r="E10"/>
  <c r="E11"/>
  <c r="E12"/>
  <c r="E13"/>
  <c r="E14"/>
  <c r="E15"/>
  <c r="E16"/>
  <c r="E22"/>
  <c r="E23"/>
  <c r="E24"/>
  <c r="E25"/>
  <c r="E29" s="1"/>
  <c r="E6" i="7" s="1"/>
  <c r="E26" i="2"/>
  <c r="E27"/>
  <c r="E33"/>
  <c r="E34"/>
  <c r="E35"/>
  <c r="E36"/>
  <c r="E37"/>
  <c r="E44"/>
  <c r="E45"/>
  <c r="E46"/>
  <c r="E47"/>
  <c r="E48"/>
  <c r="E54"/>
  <c r="E55"/>
  <c r="E56"/>
  <c r="E57"/>
  <c r="E58"/>
  <c r="E59"/>
  <c r="E60"/>
  <c r="E61"/>
  <c r="E68"/>
  <c r="E69"/>
  <c r="E70"/>
  <c r="E77"/>
  <c r="E78"/>
  <c r="E79"/>
  <c r="E80"/>
  <c r="E81"/>
  <c r="E82"/>
  <c r="E83"/>
  <c r="E90"/>
  <c r="E93" s="1"/>
  <c r="E12" i="7" s="1"/>
  <c r="E91" i="2"/>
  <c r="E97"/>
  <c r="E98"/>
  <c r="E99"/>
  <c r="E100"/>
  <c r="E101"/>
  <c r="E108"/>
  <c r="E109"/>
  <c r="E110"/>
  <c r="E111"/>
  <c r="E112"/>
  <c r="E113"/>
  <c r="E119"/>
  <c r="E120"/>
  <c r="E121"/>
  <c r="E122"/>
  <c r="E123"/>
  <c r="B15" i="7"/>
  <c r="B14"/>
  <c r="B13"/>
  <c r="B12"/>
  <c r="B11"/>
  <c r="B10"/>
  <c r="B9"/>
  <c r="B8"/>
  <c r="B7"/>
  <c r="B6"/>
  <c r="B5"/>
  <c r="E33" i="6"/>
  <c r="E31"/>
  <c r="E30"/>
  <c r="E29"/>
  <c r="E28"/>
  <c r="E27"/>
  <c r="E26"/>
  <c r="E35" s="1"/>
  <c r="E19"/>
  <c r="E18"/>
  <c r="E17"/>
  <c r="E16"/>
  <c r="E15"/>
  <c r="E14"/>
  <c r="E13"/>
  <c r="E12"/>
  <c r="E11"/>
  <c r="E9"/>
  <c r="E8"/>
  <c r="E7"/>
  <c r="D10"/>
  <c r="E10" s="1"/>
  <c r="K9" i="8" l="1"/>
  <c r="G9"/>
  <c r="C12"/>
  <c r="E9"/>
  <c r="D19" i="5"/>
  <c r="J19"/>
  <c r="G19"/>
  <c r="M19"/>
  <c r="P19"/>
  <c r="U35" i="6"/>
  <c r="T14"/>
  <c r="U14" s="1"/>
  <c r="M14"/>
  <c r="M22" s="1"/>
  <c r="M38" s="1"/>
  <c r="Q14"/>
  <c r="Q22" s="1"/>
  <c r="I22"/>
  <c r="I38" s="1"/>
  <c r="E22"/>
  <c r="E38" s="1"/>
  <c r="I35"/>
  <c r="M35"/>
  <c r="Q35"/>
  <c r="U22"/>
  <c r="E85" i="2"/>
  <c r="E11" i="7" s="1"/>
  <c r="E125" i="2"/>
  <c r="E15" i="7" s="1"/>
  <c r="E72" i="2"/>
  <c r="E10" i="7" s="1"/>
  <c r="E141" i="2"/>
  <c r="E16" i="7" s="1"/>
  <c r="E115" i="2"/>
  <c r="E14" i="7" s="1"/>
  <c r="E103" i="2"/>
  <c r="E13" i="7" s="1"/>
  <c r="E39" i="2"/>
  <c r="E7" i="7" s="1"/>
  <c r="E18" i="2"/>
  <c r="E5" i="7" s="1"/>
  <c r="E63" i="2"/>
  <c r="E9" i="7" s="1"/>
  <c r="E50" i="2"/>
  <c r="E8" i="7" s="1"/>
  <c r="Q38" i="6" l="1"/>
  <c r="U38"/>
  <c r="E21" i="7"/>
</calcChain>
</file>

<file path=xl/sharedStrings.xml><?xml version="1.0" encoding="utf-8"?>
<sst xmlns="http://schemas.openxmlformats.org/spreadsheetml/2006/main" count="228" uniqueCount="137">
  <si>
    <t>Office Equipment &amp; Furniture</t>
  </si>
  <si>
    <t>Quantity</t>
  </si>
  <si>
    <t>Cost</t>
  </si>
  <si>
    <t xml:space="preserve">Total Cost </t>
  </si>
  <si>
    <t>head chair</t>
  </si>
  <si>
    <t>guest chair</t>
  </si>
  <si>
    <t xml:space="preserve">guest sofas </t>
  </si>
  <si>
    <t>coffee table</t>
  </si>
  <si>
    <t>Principal room carpet</t>
  </si>
  <si>
    <t xml:space="preserve">Accountant Computer </t>
  </si>
  <si>
    <t>ups</t>
  </si>
  <si>
    <t xml:space="preserve">Staff room </t>
  </si>
  <si>
    <t>White Boards</t>
  </si>
  <si>
    <t>Soft Board</t>
  </si>
  <si>
    <t xml:space="preserve">Chairs for Classes </t>
  </si>
  <si>
    <t xml:space="preserve">Teacher Chair </t>
  </si>
  <si>
    <t>Teacher Table</t>
  </si>
  <si>
    <t xml:space="preserve">Recreational Equipment </t>
  </si>
  <si>
    <t xml:space="preserve">other Equipment </t>
  </si>
  <si>
    <t xml:space="preserve">LED screens </t>
  </si>
  <si>
    <t>DVD</t>
  </si>
  <si>
    <t>Direction Boards</t>
  </si>
  <si>
    <t>School Building board</t>
  </si>
  <si>
    <t>Flyers</t>
  </si>
  <si>
    <t>Banners</t>
  </si>
  <si>
    <t>Miscellaneous Cost</t>
  </si>
  <si>
    <t>Building Cost</t>
  </si>
  <si>
    <t>Advance Rental</t>
  </si>
  <si>
    <t>Fixtures</t>
  </si>
  <si>
    <t xml:space="preserve">Principal Office </t>
  </si>
  <si>
    <t>Principal table</t>
  </si>
  <si>
    <t>Book Shelf</t>
  </si>
  <si>
    <t xml:space="preserve">Accounts and admin office </t>
  </si>
  <si>
    <t>Head Chair</t>
  </si>
  <si>
    <t>Office Table</t>
  </si>
  <si>
    <t xml:space="preserve">Faculty Research Room </t>
  </si>
  <si>
    <t xml:space="preserve">Book Shelf </t>
  </si>
  <si>
    <t xml:space="preserve">Books </t>
  </si>
  <si>
    <t xml:space="preserve">Chairs </t>
  </si>
  <si>
    <t xml:space="preserve">Work Stations </t>
  </si>
  <si>
    <t xml:space="preserve">Soft Board </t>
  </si>
  <si>
    <t xml:space="preserve">White Board </t>
  </si>
  <si>
    <t>Computer &amp; Equipment</t>
  </si>
  <si>
    <t xml:space="preserve">Desktop Computer </t>
  </si>
  <si>
    <t xml:space="preserve">Laptops Computer </t>
  </si>
  <si>
    <t xml:space="preserve">telephone Sets </t>
  </si>
  <si>
    <t xml:space="preserve">Classroom Furniture </t>
  </si>
  <si>
    <t xml:space="preserve">Sports equipment </t>
  </si>
  <si>
    <t>Marketing &amp; Branding Cost</t>
  </si>
  <si>
    <t>Newspaper Marketing</t>
  </si>
  <si>
    <t xml:space="preserve">Sheets </t>
  </si>
  <si>
    <t xml:space="preserve">Blankets </t>
  </si>
  <si>
    <t xml:space="preserve">Irons </t>
  </si>
  <si>
    <t xml:space="preserve">Water Filter </t>
  </si>
  <si>
    <t xml:space="preserve">Cycle </t>
  </si>
  <si>
    <t xml:space="preserve">Carpet </t>
  </si>
  <si>
    <t xml:space="preserve">Air Cooler </t>
  </si>
  <si>
    <t xml:space="preserve">Boarding &amp; Lodging  </t>
  </si>
  <si>
    <t xml:space="preserve">Bed Sets </t>
  </si>
  <si>
    <t xml:space="preserve">Kitchen &amp; Laundry Equipment </t>
  </si>
  <si>
    <t>Cookware, Utensils &amp; Tools</t>
  </si>
  <si>
    <t>Air conditioner (Optional)</t>
  </si>
  <si>
    <t xml:space="preserve">Uniforms </t>
  </si>
  <si>
    <t xml:space="preserve">Clothing </t>
  </si>
  <si>
    <t>Bedding</t>
  </si>
  <si>
    <t xml:space="preserve">General administration &amp; selling expenses </t>
  </si>
  <si>
    <t>Administration Expense</t>
  </si>
  <si>
    <t>Building rental expense</t>
  </si>
  <si>
    <t xml:space="preserve">Internet &amp; communication expense </t>
  </si>
  <si>
    <t xml:space="preserve">Teacher training expense </t>
  </si>
  <si>
    <t>Science lab expenses</t>
  </si>
  <si>
    <t>Student welfare</t>
  </si>
  <si>
    <t>Newspaper, books &amp; periodicals</t>
  </si>
  <si>
    <t>Stationary &amp; printing</t>
  </si>
  <si>
    <t>Postage</t>
  </si>
  <si>
    <t>Transportation &amp; travelling</t>
  </si>
  <si>
    <t>Advertising</t>
  </si>
  <si>
    <t>Office supplies</t>
  </si>
  <si>
    <t>Medical &amp; first aid</t>
  </si>
  <si>
    <t>Plantation expense</t>
  </si>
  <si>
    <t>Repair &amp; maintenance</t>
  </si>
  <si>
    <t xml:space="preserve">Professional fees (legal, audit, consultants, etc.) </t>
  </si>
  <si>
    <t>Janitorial expense</t>
  </si>
  <si>
    <t>Depreciation expense</t>
  </si>
  <si>
    <t xml:space="preserve">Kitchen Supplies </t>
  </si>
  <si>
    <t xml:space="preserve">Principal salary </t>
  </si>
  <si>
    <t xml:space="preserve">Full time teacher </t>
  </si>
  <si>
    <t xml:space="preserve">Part Time Teacher </t>
  </si>
  <si>
    <t xml:space="preserve">Guards </t>
  </si>
  <si>
    <t xml:space="preserve">Accountant / Admin Officer </t>
  </si>
  <si>
    <t xml:space="preserve">Cook </t>
  </si>
  <si>
    <t xml:space="preserve">Cycles </t>
  </si>
  <si>
    <t xml:space="preserve">Other Equipment </t>
  </si>
  <si>
    <t>Warden / Coordinator</t>
  </si>
  <si>
    <t xml:space="preserve">Monthly Expenditure </t>
  </si>
  <si>
    <t xml:space="preserve">Total Monthly Expenditure </t>
  </si>
  <si>
    <t xml:space="preserve">Sub Total </t>
  </si>
  <si>
    <t>Qty</t>
  </si>
  <si>
    <t xml:space="preserve">Cost </t>
  </si>
  <si>
    <t xml:space="preserve">Total </t>
  </si>
  <si>
    <t>Initial Capital</t>
  </si>
  <si>
    <t>Annexure A (Initial Capital)</t>
  </si>
  <si>
    <t>Filing Cabinet</t>
  </si>
  <si>
    <t>water cooler</t>
  </si>
  <si>
    <t>Cable TV Adds</t>
  </si>
  <si>
    <t xml:space="preserve">Mattress </t>
  </si>
  <si>
    <t xml:space="preserve">Cookery </t>
  </si>
  <si>
    <t xml:space="preserve">Refrigerator Commercial </t>
  </si>
  <si>
    <t xml:space="preserve">Washing machine Semi Auto </t>
  </si>
  <si>
    <t xml:space="preserve">Washing machine Auto  (Optional) </t>
  </si>
  <si>
    <t xml:space="preserve">Motorcycle </t>
  </si>
  <si>
    <t xml:space="preserve">HR &amp; Payroll </t>
  </si>
  <si>
    <t xml:space="preserve">Utilities - electric, gas, telephone </t>
  </si>
  <si>
    <t>Laboratory &amp; Library</t>
  </si>
  <si>
    <t>Computer Lab Computers</t>
  </si>
  <si>
    <t>Computer Lab Furniture</t>
  </si>
  <si>
    <t xml:space="preserve">Science Lab Furniture </t>
  </si>
  <si>
    <t xml:space="preserve">Science Lab Equipment </t>
  </si>
  <si>
    <t xml:space="preserve">Library Furniture </t>
  </si>
  <si>
    <t>Library Books</t>
  </si>
  <si>
    <t>Computer Lab UPS</t>
  </si>
  <si>
    <t>Year 1</t>
  </si>
  <si>
    <t>Year 2</t>
  </si>
  <si>
    <t>Year 3</t>
  </si>
  <si>
    <t>Year 4</t>
  </si>
  <si>
    <t>Year 5</t>
  </si>
  <si>
    <t>Helper Cook</t>
  </si>
  <si>
    <t>School events &amp; programs</t>
  </si>
  <si>
    <t xml:space="preserve">Educational Trips &amp; Recreation </t>
  </si>
  <si>
    <t xml:space="preserve">Board Examination Cost </t>
  </si>
  <si>
    <t xml:space="preserve">Intitial Capital </t>
  </si>
  <si>
    <t xml:space="preserve">Annual Expense </t>
  </si>
  <si>
    <t>Total</t>
  </si>
  <si>
    <t xml:space="preserve">Items </t>
  </si>
  <si>
    <t>Monthly Expense for 6 Months</t>
  </si>
  <si>
    <t xml:space="preserve">Monthly Expenses </t>
  </si>
  <si>
    <t xml:space="preserve">Heads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</si>
</sst>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Fill="1"/>
    <xf numFmtId="164" fontId="2" fillId="0" borderId="0" xfId="1" applyNumberFormat="1" applyFont="1" applyBorder="1"/>
    <xf numFmtId="0" fontId="4" fillId="0" borderId="2" xfId="0" applyFont="1" applyFill="1" applyBorder="1"/>
    <xf numFmtId="0" fontId="4" fillId="0" borderId="0" xfId="0" applyFont="1" applyBorder="1"/>
    <xf numFmtId="164" fontId="0" fillId="0" borderId="1" xfId="1" applyNumberFormat="1" applyFont="1" applyFill="1" applyBorder="1"/>
    <xf numFmtId="164" fontId="0" fillId="0" borderId="0" xfId="1" applyNumberFormat="1" applyFont="1" applyFill="1"/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0" xfId="1" applyNumberFormat="1" applyFont="1"/>
    <xf numFmtId="0" fontId="2" fillId="0" borderId="3" xfId="0" applyFont="1" applyFill="1" applyBorder="1"/>
    <xf numFmtId="0" fontId="3" fillId="0" borderId="2" xfId="0" applyFont="1" applyFill="1" applyBorder="1"/>
    <xf numFmtId="164" fontId="2" fillId="0" borderId="0" xfId="0" applyNumberFormat="1" applyFont="1" applyBorder="1"/>
    <xf numFmtId="0" fontId="0" fillId="0" borderId="0" xfId="0" applyFont="1" applyFill="1" applyBorder="1"/>
    <xf numFmtId="164" fontId="3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164" fontId="0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0" xfId="0" applyFill="1"/>
    <xf numFmtId="0" fontId="0" fillId="2" borderId="0" xfId="0" applyFill="1" applyBorder="1"/>
    <xf numFmtId="164" fontId="0" fillId="3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Fill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4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view="pageBreakPreview" zoomScale="60" workbookViewId="0">
      <selection activeCell="D15" sqref="D15"/>
    </sheetView>
  </sheetViews>
  <sheetFormatPr defaultRowHeight="15"/>
  <cols>
    <col min="2" max="2" width="27.7109375" bestFit="1" customWidth="1"/>
    <col min="5" max="5" width="15.42578125" style="10" bestFit="1" customWidth="1"/>
  </cols>
  <sheetData>
    <row r="3" spans="2:5">
      <c r="B3" s="1" t="s">
        <v>100</v>
      </c>
    </row>
    <row r="5" spans="2:5">
      <c r="B5" t="str">
        <f>'Initial Captial'!B3</f>
        <v>Office Equipment &amp; Furniture</v>
      </c>
      <c r="E5" s="10">
        <f>'Initial Captial'!E18</f>
        <v>120000</v>
      </c>
    </row>
    <row r="6" spans="2:5">
      <c r="B6" t="str">
        <f>'Initial Captial'!B20</f>
        <v xml:space="preserve">Accounts and admin office </v>
      </c>
      <c r="E6" s="10">
        <f>'Initial Captial'!E29</f>
        <v>31000</v>
      </c>
    </row>
    <row r="7" spans="2:5">
      <c r="B7" t="str">
        <f>'Initial Captial'!B31</f>
        <v xml:space="preserve">Faculty Research Room </v>
      </c>
      <c r="E7" s="10">
        <f>'Initial Captial'!E39</f>
        <v>83000</v>
      </c>
    </row>
    <row r="8" spans="2:5">
      <c r="B8" t="str">
        <f>'Initial Captial'!B42</f>
        <v xml:space="preserve">Classroom Furniture </v>
      </c>
      <c r="E8" s="10">
        <f>'Initial Captial'!E50</f>
        <v>51000</v>
      </c>
    </row>
    <row r="9" spans="2:5">
      <c r="B9" t="str">
        <f>'Initial Captial'!B52</f>
        <v>Computer &amp; Equipment</v>
      </c>
      <c r="E9" s="10">
        <f>'Initial Captial'!E63</f>
        <v>274000</v>
      </c>
    </row>
    <row r="10" spans="2:5">
      <c r="B10" t="str">
        <f>'Initial Captial'!B66</f>
        <v xml:space="preserve">Recreational Equipment </v>
      </c>
      <c r="E10" s="10">
        <f>'Initial Captial'!E72</f>
        <v>110000</v>
      </c>
    </row>
    <row r="11" spans="2:5">
      <c r="B11" t="str">
        <f>'Initial Captial'!B75</f>
        <v>Marketing &amp; Branding Cost</v>
      </c>
      <c r="E11" s="10">
        <f>'Initial Captial'!E85</f>
        <v>210000</v>
      </c>
    </row>
    <row r="12" spans="2:5">
      <c r="B12" t="str">
        <f>'Initial Captial'!B88</f>
        <v>Building Cost</v>
      </c>
      <c r="E12" s="10">
        <f>'Initial Captial'!E93</f>
        <v>350000</v>
      </c>
    </row>
    <row r="13" spans="2:5">
      <c r="B13" t="str">
        <f>'Initial Captial'!B95</f>
        <v xml:space="preserve">Boarding &amp; Lodging  </v>
      </c>
      <c r="E13" s="10">
        <f>'Initial Captial'!E103</f>
        <v>280000</v>
      </c>
    </row>
    <row r="14" spans="2:5">
      <c r="B14" t="str">
        <f>'Initial Captial'!B106</f>
        <v xml:space="preserve">Kitchen &amp; Laundry Equipment </v>
      </c>
      <c r="E14" s="10">
        <f>'Initial Captial'!E115</f>
        <v>295000</v>
      </c>
    </row>
    <row r="15" spans="2:5">
      <c r="B15" t="str">
        <f>'Initial Captial'!B117</f>
        <v xml:space="preserve">Other Equipment </v>
      </c>
      <c r="E15" s="10">
        <f>'Initial Captial'!E125</f>
        <v>209000</v>
      </c>
    </row>
    <row r="16" spans="2:5">
      <c r="B16" s="28" t="s">
        <v>113</v>
      </c>
      <c r="E16" s="10">
        <f>'Initial Captial'!E141</f>
        <v>715000</v>
      </c>
    </row>
    <row r="21" spans="2:5">
      <c r="B21" s="1" t="s">
        <v>99</v>
      </c>
      <c r="C21" s="1"/>
      <c r="D21" s="1"/>
      <c r="E21" s="24">
        <f>SUM(E5:E20)</f>
        <v>2728000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1"/>
  <sheetViews>
    <sheetView view="pageBreakPreview" topLeftCell="A68" zoomScale="60" workbookViewId="0">
      <selection activeCell="C97" sqref="C97"/>
    </sheetView>
  </sheetViews>
  <sheetFormatPr defaultRowHeight="15"/>
  <cols>
    <col min="1" max="1" width="9.140625" style="2"/>
    <col min="2" max="2" width="33.42578125" style="2" bestFit="1" customWidth="1"/>
    <col min="3" max="3" width="9.42578125" style="2" bestFit="1" customWidth="1"/>
    <col min="4" max="4" width="11.85546875" style="3" bestFit="1" customWidth="1"/>
    <col min="5" max="5" width="13.28515625" style="2" bestFit="1" customWidth="1"/>
    <col min="6" max="16384" width="9.140625" style="2"/>
  </cols>
  <sheetData>
    <row r="1" spans="2:5">
      <c r="B1" s="5" t="s">
        <v>101</v>
      </c>
    </row>
    <row r="3" spans="2:5">
      <c r="B3" s="6" t="s">
        <v>0</v>
      </c>
      <c r="C3" s="7" t="s">
        <v>1</v>
      </c>
      <c r="D3" s="9" t="s">
        <v>2</v>
      </c>
      <c r="E3" s="6" t="s">
        <v>3</v>
      </c>
    </row>
    <row r="4" spans="2:5" s="4" customFormat="1">
      <c r="B4" s="6"/>
      <c r="C4" s="7"/>
      <c r="D4" s="9"/>
      <c r="E4" s="6"/>
    </row>
    <row r="5" spans="2:5">
      <c r="B5" s="6" t="s">
        <v>29</v>
      </c>
      <c r="C5" s="7"/>
      <c r="D5" s="9"/>
      <c r="E5" s="6"/>
    </row>
    <row r="6" spans="2:5">
      <c r="B6" s="2" t="s">
        <v>30</v>
      </c>
      <c r="C6" s="2">
        <v>1</v>
      </c>
      <c r="D6" s="3">
        <v>12000</v>
      </c>
      <c r="E6" s="3">
        <f>C6*D6</f>
        <v>12000</v>
      </c>
    </row>
    <row r="7" spans="2:5">
      <c r="B7" s="2" t="s">
        <v>4</v>
      </c>
      <c r="C7" s="2">
        <v>1</v>
      </c>
      <c r="D7" s="3">
        <v>5000</v>
      </c>
      <c r="E7" s="3">
        <f t="shared" ref="E7:E16" si="0">C7*D7</f>
        <v>5000</v>
      </c>
    </row>
    <row r="8" spans="2:5">
      <c r="B8" s="2" t="s">
        <v>5</v>
      </c>
      <c r="C8" s="2">
        <v>2</v>
      </c>
      <c r="D8" s="3">
        <v>3000</v>
      </c>
      <c r="E8" s="3">
        <f t="shared" si="0"/>
        <v>6000</v>
      </c>
    </row>
    <row r="9" spans="2:5">
      <c r="B9" s="2" t="s">
        <v>6</v>
      </c>
      <c r="C9" s="2">
        <v>4</v>
      </c>
      <c r="D9" s="3">
        <v>5000</v>
      </c>
      <c r="E9" s="3">
        <f t="shared" si="0"/>
        <v>20000</v>
      </c>
    </row>
    <row r="10" spans="2:5">
      <c r="B10" s="2" t="s">
        <v>7</v>
      </c>
      <c r="C10" s="2">
        <v>1</v>
      </c>
      <c r="D10" s="3">
        <v>2000</v>
      </c>
      <c r="E10" s="3">
        <f t="shared" si="0"/>
        <v>2000</v>
      </c>
    </row>
    <row r="11" spans="2:5">
      <c r="B11" s="2" t="s">
        <v>8</v>
      </c>
      <c r="C11" s="2">
        <v>1</v>
      </c>
      <c r="D11" s="3">
        <v>20000</v>
      </c>
      <c r="E11" s="3">
        <f t="shared" si="0"/>
        <v>20000</v>
      </c>
    </row>
    <row r="12" spans="2:5">
      <c r="B12" s="2" t="s">
        <v>9</v>
      </c>
      <c r="C12" s="2">
        <v>1</v>
      </c>
      <c r="D12" s="3">
        <v>25000</v>
      </c>
      <c r="E12" s="3">
        <f t="shared" si="0"/>
        <v>25000</v>
      </c>
    </row>
    <row r="13" spans="2:5">
      <c r="B13" s="2" t="s">
        <v>31</v>
      </c>
      <c r="C13" s="2">
        <v>2</v>
      </c>
      <c r="D13" s="3">
        <v>10000</v>
      </c>
      <c r="E13" s="3">
        <f t="shared" si="0"/>
        <v>20000</v>
      </c>
    </row>
    <row r="14" spans="2:5">
      <c r="B14" s="4" t="s">
        <v>102</v>
      </c>
      <c r="E14" s="3">
        <f t="shared" si="0"/>
        <v>0</v>
      </c>
    </row>
    <row r="15" spans="2:5">
      <c r="B15" s="4" t="s">
        <v>40</v>
      </c>
      <c r="C15" s="4">
        <v>1</v>
      </c>
      <c r="D15" s="3">
        <v>5000</v>
      </c>
      <c r="E15" s="3">
        <f t="shared" si="0"/>
        <v>5000</v>
      </c>
    </row>
    <row r="16" spans="2:5">
      <c r="B16" s="4" t="s">
        <v>41</v>
      </c>
      <c r="C16" s="4">
        <v>1</v>
      </c>
      <c r="D16" s="3">
        <v>5000</v>
      </c>
      <c r="E16" s="3">
        <f t="shared" si="0"/>
        <v>5000</v>
      </c>
    </row>
    <row r="17" spans="2:5">
      <c r="B17" s="4"/>
      <c r="C17" s="4"/>
      <c r="E17" s="3"/>
    </row>
    <row r="18" spans="2:5">
      <c r="B18" s="4"/>
      <c r="C18" s="4"/>
      <c r="E18" s="15">
        <f>SUM(E6:E17)</f>
        <v>120000</v>
      </c>
    </row>
    <row r="19" spans="2:5">
      <c r="B19" s="4"/>
      <c r="E19" s="3"/>
    </row>
    <row r="20" spans="2:5">
      <c r="B20" s="6" t="s">
        <v>32</v>
      </c>
      <c r="C20" s="7" t="s">
        <v>1</v>
      </c>
      <c r="D20" s="9" t="s">
        <v>2</v>
      </c>
      <c r="E20" s="6" t="s">
        <v>3</v>
      </c>
    </row>
    <row r="21" spans="2:5">
      <c r="B21" s="6"/>
      <c r="C21" s="7"/>
      <c r="D21" s="9"/>
      <c r="E21" s="6"/>
    </row>
    <row r="22" spans="2:5">
      <c r="B22" s="2" t="s">
        <v>34</v>
      </c>
      <c r="C22" s="2">
        <v>1</v>
      </c>
      <c r="D22" s="3">
        <v>5000</v>
      </c>
      <c r="E22" s="3">
        <f t="shared" ref="E22:E27" si="1">C22*D22</f>
        <v>5000</v>
      </c>
    </row>
    <row r="23" spans="2:5">
      <c r="B23" s="2" t="s">
        <v>33</v>
      </c>
      <c r="C23" s="2">
        <v>1</v>
      </c>
      <c r="D23" s="3">
        <v>2000</v>
      </c>
      <c r="E23" s="3">
        <f t="shared" si="1"/>
        <v>2000</v>
      </c>
    </row>
    <row r="24" spans="2:5">
      <c r="B24" s="2" t="s">
        <v>5</v>
      </c>
      <c r="C24" s="2">
        <v>2</v>
      </c>
      <c r="D24" s="3">
        <v>2000</v>
      </c>
      <c r="E24" s="3">
        <f t="shared" si="1"/>
        <v>4000</v>
      </c>
    </row>
    <row r="25" spans="2:5">
      <c r="B25" s="2" t="s">
        <v>6</v>
      </c>
      <c r="C25" s="2">
        <v>2</v>
      </c>
      <c r="D25" s="3">
        <v>5000</v>
      </c>
      <c r="E25" s="3">
        <f t="shared" si="1"/>
        <v>10000</v>
      </c>
    </row>
    <row r="26" spans="2:5">
      <c r="B26" s="4" t="s">
        <v>40</v>
      </c>
      <c r="C26" s="4">
        <v>1</v>
      </c>
      <c r="D26" s="3">
        <v>5000</v>
      </c>
      <c r="E26" s="3">
        <f t="shared" si="1"/>
        <v>5000</v>
      </c>
    </row>
    <row r="27" spans="2:5">
      <c r="B27" s="4" t="s">
        <v>41</v>
      </c>
      <c r="C27" s="4">
        <v>1</v>
      </c>
      <c r="D27" s="3">
        <v>5000</v>
      </c>
      <c r="E27" s="3">
        <f t="shared" si="1"/>
        <v>5000</v>
      </c>
    </row>
    <row r="28" spans="2:5">
      <c r="B28" s="4"/>
      <c r="C28" s="4"/>
      <c r="E28" s="3"/>
    </row>
    <row r="29" spans="2:5">
      <c r="B29" s="4"/>
      <c r="C29" s="4"/>
      <c r="E29" s="15">
        <f>SUM(E22:E28)</f>
        <v>31000</v>
      </c>
    </row>
    <row r="30" spans="2:5">
      <c r="E30" s="3"/>
    </row>
    <row r="31" spans="2:5">
      <c r="B31" s="6" t="s">
        <v>35</v>
      </c>
      <c r="C31" s="7" t="s">
        <v>1</v>
      </c>
      <c r="D31" s="9" t="s">
        <v>2</v>
      </c>
      <c r="E31" s="6" t="s">
        <v>3</v>
      </c>
    </row>
    <row r="32" spans="2:5">
      <c r="E32" s="3"/>
    </row>
    <row r="33" spans="2:5">
      <c r="B33" s="4" t="s">
        <v>36</v>
      </c>
      <c r="C33" s="2">
        <v>5</v>
      </c>
      <c r="D33" s="3">
        <v>5000</v>
      </c>
      <c r="E33" s="3">
        <f t="shared" ref="E33:E37" si="2">C33*D33</f>
        <v>25000</v>
      </c>
    </row>
    <row r="34" spans="2:5">
      <c r="B34" s="4" t="s">
        <v>38</v>
      </c>
      <c r="C34" s="2">
        <v>6</v>
      </c>
      <c r="D34" s="3">
        <v>3000</v>
      </c>
      <c r="E34" s="3">
        <f t="shared" si="2"/>
        <v>18000</v>
      </c>
    </row>
    <row r="35" spans="2:5">
      <c r="B35" s="4" t="s">
        <v>39</v>
      </c>
      <c r="C35" s="2">
        <v>6</v>
      </c>
      <c r="D35" s="3">
        <v>5000</v>
      </c>
      <c r="E35" s="3">
        <f t="shared" si="2"/>
        <v>30000</v>
      </c>
    </row>
    <row r="36" spans="2:5">
      <c r="B36" s="4" t="s">
        <v>40</v>
      </c>
      <c r="C36" s="4">
        <v>1</v>
      </c>
      <c r="D36" s="3">
        <v>5000</v>
      </c>
      <c r="E36" s="3">
        <f t="shared" si="2"/>
        <v>5000</v>
      </c>
    </row>
    <row r="37" spans="2:5">
      <c r="B37" s="4" t="s">
        <v>41</v>
      </c>
      <c r="C37" s="4">
        <v>1</v>
      </c>
      <c r="D37" s="3">
        <v>5000</v>
      </c>
      <c r="E37" s="3">
        <f t="shared" si="2"/>
        <v>5000</v>
      </c>
    </row>
    <row r="38" spans="2:5">
      <c r="B38" s="4"/>
      <c r="C38" s="4"/>
      <c r="E38" s="3"/>
    </row>
    <row r="39" spans="2:5">
      <c r="B39" s="4"/>
      <c r="C39" s="4"/>
      <c r="E39" s="15">
        <f>SUM(E33:E38)</f>
        <v>83000</v>
      </c>
    </row>
    <row r="40" spans="2:5">
      <c r="B40" s="4"/>
      <c r="E40" s="3"/>
    </row>
    <row r="41" spans="2:5">
      <c r="B41" s="4"/>
      <c r="E41" s="3"/>
    </row>
    <row r="42" spans="2:5">
      <c r="B42" s="6" t="s">
        <v>46</v>
      </c>
      <c r="C42" s="7" t="s">
        <v>1</v>
      </c>
      <c r="D42" s="9" t="s">
        <v>2</v>
      </c>
      <c r="E42" s="6" t="s">
        <v>3</v>
      </c>
    </row>
    <row r="43" spans="2:5">
      <c r="B43" s="6"/>
      <c r="C43" s="7"/>
      <c r="D43" s="9"/>
      <c r="E43" s="6"/>
    </row>
    <row r="44" spans="2:5">
      <c r="B44" s="2" t="s">
        <v>12</v>
      </c>
      <c r="C44" s="2">
        <v>1</v>
      </c>
      <c r="D44" s="3">
        <v>5000</v>
      </c>
      <c r="E44" s="3">
        <f t="shared" ref="E44:E48" si="3">C44*D44</f>
        <v>5000</v>
      </c>
    </row>
    <row r="45" spans="2:5">
      <c r="B45" s="2" t="s">
        <v>13</v>
      </c>
      <c r="C45" s="2">
        <v>1</v>
      </c>
      <c r="D45" s="3">
        <v>5000</v>
      </c>
      <c r="E45" s="3">
        <f t="shared" si="3"/>
        <v>5000</v>
      </c>
    </row>
    <row r="46" spans="2:5">
      <c r="B46" s="2" t="s">
        <v>14</v>
      </c>
      <c r="C46" s="2">
        <v>15</v>
      </c>
      <c r="D46" s="3">
        <v>2500</v>
      </c>
      <c r="E46" s="3">
        <f t="shared" si="3"/>
        <v>37500</v>
      </c>
    </row>
    <row r="47" spans="2:5">
      <c r="B47" s="2" t="s">
        <v>15</v>
      </c>
      <c r="C47" s="2">
        <v>1</v>
      </c>
      <c r="D47" s="3">
        <v>1500</v>
      </c>
      <c r="E47" s="3">
        <f t="shared" si="3"/>
        <v>1500</v>
      </c>
    </row>
    <row r="48" spans="2:5">
      <c r="B48" s="2" t="s">
        <v>16</v>
      </c>
      <c r="C48" s="2">
        <v>1</v>
      </c>
      <c r="D48" s="3">
        <v>2000</v>
      </c>
      <c r="E48" s="3">
        <f t="shared" si="3"/>
        <v>2000</v>
      </c>
    </row>
    <row r="49" spans="2:5">
      <c r="E49" s="3"/>
    </row>
    <row r="50" spans="2:5">
      <c r="E50" s="15">
        <f>SUM(E44:E49)</f>
        <v>51000</v>
      </c>
    </row>
    <row r="51" spans="2:5">
      <c r="E51" s="3"/>
    </row>
    <row r="52" spans="2:5">
      <c r="B52" s="6" t="s">
        <v>42</v>
      </c>
      <c r="C52" s="7" t="s">
        <v>1</v>
      </c>
      <c r="D52" s="9" t="s">
        <v>2</v>
      </c>
      <c r="E52" s="6" t="s">
        <v>3</v>
      </c>
    </row>
    <row r="53" spans="2:5">
      <c r="B53" s="4"/>
      <c r="E53" s="3"/>
    </row>
    <row r="54" spans="2:5">
      <c r="B54" s="4" t="s">
        <v>44</v>
      </c>
      <c r="C54" s="2">
        <v>1</v>
      </c>
      <c r="D54" s="3">
        <v>45000</v>
      </c>
      <c r="E54" s="3">
        <f t="shared" ref="E54:E61" si="4">C54*D54</f>
        <v>45000</v>
      </c>
    </row>
    <row r="55" spans="2:5">
      <c r="B55" s="4" t="s">
        <v>43</v>
      </c>
      <c r="C55" s="2">
        <v>2</v>
      </c>
      <c r="D55" s="3">
        <v>20000</v>
      </c>
      <c r="E55" s="3">
        <f t="shared" si="4"/>
        <v>40000</v>
      </c>
    </row>
    <row r="56" spans="2:5">
      <c r="B56" s="4" t="s">
        <v>10</v>
      </c>
      <c r="C56" s="4">
        <v>3</v>
      </c>
      <c r="D56" s="8">
        <v>25000</v>
      </c>
      <c r="E56" s="3">
        <f t="shared" si="4"/>
        <v>75000</v>
      </c>
    </row>
    <row r="57" spans="2:5">
      <c r="B57" s="2" t="s">
        <v>45</v>
      </c>
      <c r="D57" s="3">
        <v>5000</v>
      </c>
      <c r="E57" s="3">
        <f t="shared" si="4"/>
        <v>0</v>
      </c>
    </row>
    <row r="58" spans="2:5">
      <c r="B58" s="2" t="s">
        <v>103</v>
      </c>
      <c r="C58" s="2">
        <v>1</v>
      </c>
      <c r="D58" s="3">
        <v>30000</v>
      </c>
      <c r="E58" s="3">
        <f t="shared" si="4"/>
        <v>30000</v>
      </c>
    </row>
    <row r="59" spans="2:5">
      <c r="B59" s="4" t="s">
        <v>11</v>
      </c>
      <c r="C59" s="4">
        <v>1</v>
      </c>
      <c r="E59" s="3">
        <f t="shared" si="4"/>
        <v>0</v>
      </c>
    </row>
    <row r="60" spans="2:5">
      <c r="B60" s="2" t="s">
        <v>19</v>
      </c>
      <c r="C60" s="2">
        <v>1</v>
      </c>
      <c r="D60" s="3">
        <v>70000</v>
      </c>
      <c r="E60" s="3">
        <f t="shared" si="4"/>
        <v>70000</v>
      </c>
    </row>
    <row r="61" spans="2:5">
      <c r="B61" s="2" t="s">
        <v>20</v>
      </c>
      <c r="C61" s="2">
        <v>2</v>
      </c>
      <c r="D61" s="3">
        <v>7000</v>
      </c>
      <c r="E61" s="3">
        <f t="shared" si="4"/>
        <v>14000</v>
      </c>
    </row>
    <row r="62" spans="2:5">
      <c r="E62" s="3"/>
    </row>
    <row r="63" spans="2:5">
      <c r="E63" s="15">
        <f>SUM(E54:E62)</f>
        <v>274000</v>
      </c>
    </row>
    <row r="64" spans="2:5">
      <c r="E64" s="3"/>
    </row>
    <row r="65" spans="2:5">
      <c r="B65" s="5"/>
      <c r="E65" s="3"/>
    </row>
    <row r="66" spans="2:5">
      <c r="B66" s="6" t="s">
        <v>17</v>
      </c>
      <c r="C66" s="7" t="s">
        <v>1</v>
      </c>
      <c r="D66" s="9" t="s">
        <v>2</v>
      </c>
      <c r="E66" s="6" t="s">
        <v>3</v>
      </c>
    </row>
    <row r="67" spans="2:5">
      <c r="B67" s="6"/>
      <c r="C67" s="7"/>
      <c r="D67" s="9"/>
      <c r="E67" s="6"/>
    </row>
    <row r="68" spans="2:5">
      <c r="B68" s="2" t="s">
        <v>47</v>
      </c>
      <c r="C68" s="2">
        <v>1</v>
      </c>
      <c r="D68" s="3">
        <v>30000</v>
      </c>
      <c r="E68" s="3">
        <f t="shared" ref="E68:E70" si="5">C68*D68</f>
        <v>30000</v>
      </c>
    </row>
    <row r="69" spans="2:5">
      <c r="B69" s="2" t="s">
        <v>18</v>
      </c>
      <c r="C69" s="2">
        <v>1</v>
      </c>
      <c r="D69" s="3">
        <v>30000</v>
      </c>
      <c r="E69" s="3">
        <f t="shared" si="5"/>
        <v>30000</v>
      </c>
    </row>
    <row r="70" spans="2:5">
      <c r="B70" s="4" t="s">
        <v>91</v>
      </c>
      <c r="C70" s="2">
        <v>5</v>
      </c>
      <c r="D70" s="3">
        <v>10000</v>
      </c>
      <c r="E70" s="3">
        <f t="shared" si="5"/>
        <v>50000</v>
      </c>
    </row>
    <row r="71" spans="2:5">
      <c r="B71" s="4"/>
      <c r="E71" s="3"/>
    </row>
    <row r="72" spans="2:5">
      <c r="B72" s="4"/>
      <c r="E72" s="15">
        <f>SUM(E68:E71)</f>
        <v>110000</v>
      </c>
    </row>
    <row r="74" spans="2:5">
      <c r="B74" s="5"/>
      <c r="E74" s="3"/>
    </row>
    <row r="75" spans="2:5">
      <c r="B75" s="6" t="s">
        <v>48</v>
      </c>
      <c r="C75" s="7" t="s">
        <v>1</v>
      </c>
      <c r="D75" s="9" t="s">
        <v>2</v>
      </c>
      <c r="E75" s="6" t="s">
        <v>3</v>
      </c>
    </row>
    <row r="76" spans="2:5">
      <c r="B76" s="6"/>
      <c r="C76" s="7"/>
      <c r="D76" s="9"/>
      <c r="E76" s="6"/>
    </row>
    <row r="77" spans="2:5">
      <c r="B77" s="2" t="s">
        <v>21</v>
      </c>
      <c r="C77" s="2">
        <v>2</v>
      </c>
      <c r="D77" s="3">
        <v>10000</v>
      </c>
      <c r="E77" s="3">
        <f t="shared" ref="E77:E83" si="6">C77*D77</f>
        <v>20000</v>
      </c>
    </row>
    <row r="78" spans="2:5">
      <c r="B78" s="2" t="s">
        <v>22</v>
      </c>
      <c r="C78" s="2">
        <v>1</v>
      </c>
      <c r="D78" s="3">
        <v>20000</v>
      </c>
      <c r="E78" s="3">
        <f t="shared" si="6"/>
        <v>20000</v>
      </c>
    </row>
    <row r="79" spans="2:5">
      <c r="B79" s="2" t="s">
        <v>23</v>
      </c>
      <c r="C79" s="2">
        <v>1</v>
      </c>
      <c r="D79" s="3">
        <v>20000</v>
      </c>
      <c r="E79" s="3">
        <f t="shared" si="6"/>
        <v>20000</v>
      </c>
    </row>
    <row r="80" spans="2:5">
      <c r="B80" s="2" t="s">
        <v>24</v>
      </c>
      <c r="C80" s="4">
        <v>1</v>
      </c>
      <c r="D80" s="3">
        <v>20000</v>
      </c>
      <c r="E80" s="3">
        <f t="shared" si="6"/>
        <v>20000</v>
      </c>
    </row>
    <row r="81" spans="2:5">
      <c r="B81" s="2" t="s">
        <v>104</v>
      </c>
      <c r="C81" s="4">
        <v>1</v>
      </c>
      <c r="D81" s="3">
        <v>20000</v>
      </c>
      <c r="E81" s="3">
        <f t="shared" si="6"/>
        <v>20000</v>
      </c>
    </row>
    <row r="82" spans="2:5">
      <c r="B82" s="4" t="s">
        <v>49</v>
      </c>
      <c r="C82" s="4">
        <v>1</v>
      </c>
      <c r="D82" s="3">
        <v>100000</v>
      </c>
      <c r="E82" s="3">
        <f t="shared" si="6"/>
        <v>100000</v>
      </c>
    </row>
    <row r="83" spans="2:5">
      <c r="B83" s="2" t="s">
        <v>25</v>
      </c>
      <c r="C83" s="4">
        <v>1</v>
      </c>
      <c r="D83" s="3">
        <v>10000</v>
      </c>
      <c r="E83" s="3">
        <f t="shared" si="6"/>
        <v>10000</v>
      </c>
    </row>
    <row r="84" spans="2:5">
      <c r="C84" s="4"/>
      <c r="E84" s="3"/>
    </row>
    <row r="85" spans="2:5">
      <c r="E85" s="15">
        <f>SUM(E77:E84)</f>
        <v>210000</v>
      </c>
    </row>
    <row r="86" spans="2:5">
      <c r="E86" s="3"/>
    </row>
    <row r="87" spans="2:5">
      <c r="E87" s="3"/>
    </row>
    <row r="88" spans="2:5">
      <c r="B88" s="6" t="s">
        <v>26</v>
      </c>
      <c r="C88" s="7" t="s">
        <v>1</v>
      </c>
      <c r="D88" s="9" t="s">
        <v>2</v>
      </c>
      <c r="E88" s="6" t="s">
        <v>3</v>
      </c>
    </row>
    <row r="89" spans="2:5">
      <c r="B89" s="6"/>
      <c r="C89" s="7"/>
      <c r="D89" s="9"/>
      <c r="E89" s="6"/>
    </row>
    <row r="90" spans="2:5">
      <c r="B90" s="2" t="s">
        <v>27</v>
      </c>
      <c r="C90" s="2">
        <v>1</v>
      </c>
      <c r="D90" s="3">
        <v>300000</v>
      </c>
      <c r="E90" s="3">
        <f t="shared" ref="E90:E91" si="7">C90*D90</f>
        <v>300000</v>
      </c>
    </row>
    <row r="91" spans="2:5">
      <c r="B91" s="2" t="s">
        <v>28</v>
      </c>
      <c r="C91" s="2">
        <v>1</v>
      </c>
      <c r="D91" s="3">
        <v>50000</v>
      </c>
      <c r="E91" s="3">
        <f t="shared" si="7"/>
        <v>50000</v>
      </c>
    </row>
    <row r="92" spans="2:5">
      <c r="E92" s="3"/>
    </row>
    <row r="93" spans="2:5">
      <c r="E93" s="15">
        <f>SUM(E90:E92)</f>
        <v>350000</v>
      </c>
    </row>
    <row r="94" spans="2:5">
      <c r="E94" s="3"/>
    </row>
    <row r="95" spans="2:5">
      <c r="B95" s="6" t="s">
        <v>57</v>
      </c>
      <c r="C95" s="7" t="s">
        <v>1</v>
      </c>
      <c r="D95" s="9" t="s">
        <v>2</v>
      </c>
      <c r="E95" s="6" t="s">
        <v>3</v>
      </c>
    </row>
    <row r="96" spans="2:5">
      <c r="B96" s="4"/>
      <c r="E96" s="3"/>
    </row>
    <row r="97" spans="2:5">
      <c r="B97" t="s">
        <v>58</v>
      </c>
      <c r="C97">
        <v>20</v>
      </c>
      <c r="D97" s="10">
        <v>3000</v>
      </c>
      <c r="E97" s="3">
        <f t="shared" ref="E97:E100" si="8">C97*D97</f>
        <v>60000</v>
      </c>
    </row>
    <row r="98" spans="2:5">
      <c r="B98" t="s">
        <v>105</v>
      </c>
      <c r="C98">
        <v>20</v>
      </c>
      <c r="D98" s="10">
        <v>2000</v>
      </c>
      <c r="E98" s="3">
        <f t="shared" si="8"/>
        <v>40000</v>
      </c>
    </row>
    <row r="99" spans="2:5">
      <c r="B99" t="s">
        <v>50</v>
      </c>
      <c r="C99">
        <v>40</v>
      </c>
      <c r="D99" s="10">
        <v>2000</v>
      </c>
      <c r="E99" s="3">
        <f t="shared" si="8"/>
        <v>80000</v>
      </c>
    </row>
    <row r="100" spans="2:5">
      <c r="B100" t="s">
        <v>51</v>
      </c>
      <c r="C100">
        <v>20</v>
      </c>
      <c r="D100" s="10">
        <v>3000</v>
      </c>
      <c r="E100" s="3">
        <f t="shared" si="8"/>
        <v>60000</v>
      </c>
    </row>
    <row r="101" spans="2:5">
      <c r="B101" t="s">
        <v>55</v>
      </c>
      <c r="C101">
        <v>2</v>
      </c>
      <c r="D101" s="10">
        <v>20000</v>
      </c>
      <c r="E101" s="3">
        <f>C101*D101</f>
        <v>40000</v>
      </c>
    </row>
    <row r="102" spans="2:5">
      <c r="B102"/>
      <c r="C102"/>
      <c r="D102" s="10"/>
      <c r="E102" s="3"/>
    </row>
    <row r="103" spans="2:5">
      <c r="B103"/>
      <c r="C103"/>
      <c r="D103" s="10"/>
      <c r="E103" s="15">
        <f>SUM(E97:E102)</f>
        <v>280000</v>
      </c>
    </row>
    <row r="104" spans="2:5">
      <c r="B104"/>
      <c r="C104"/>
      <c r="D104" s="10"/>
      <c r="E104"/>
    </row>
    <row r="105" spans="2:5">
      <c r="B105"/>
      <c r="C105"/>
      <c r="D105" s="10"/>
      <c r="E105"/>
    </row>
    <row r="106" spans="2:5">
      <c r="B106" s="1" t="s">
        <v>59</v>
      </c>
      <c r="C106" s="7" t="s">
        <v>1</v>
      </c>
      <c r="D106" s="9" t="s">
        <v>2</v>
      </c>
      <c r="E106" s="6" t="s">
        <v>3</v>
      </c>
    </row>
    <row r="107" spans="2:5">
      <c r="B107" s="1"/>
      <c r="C107"/>
      <c r="D107" s="10"/>
      <c r="E107"/>
    </row>
    <row r="108" spans="2:5">
      <c r="B108" t="s">
        <v>106</v>
      </c>
      <c r="C108">
        <v>1</v>
      </c>
      <c r="D108" s="10">
        <v>30000</v>
      </c>
      <c r="E108" s="3">
        <f t="shared" ref="E108:E113" si="9">C108*D108</f>
        <v>30000</v>
      </c>
    </row>
    <row r="109" spans="2:5">
      <c r="B109" t="s">
        <v>60</v>
      </c>
      <c r="C109">
        <v>1</v>
      </c>
      <c r="D109" s="10">
        <v>70000</v>
      </c>
      <c r="E109" s="3">
        <f t="shared" si="9"/>
        <v>70000</v>
      </c>
    </row>
    <row r="110" spans="2:5">
      <c r="B110" t="s">
        <v>107</v>
      </c>
      <c r="C110">
        <v>2</v>
      </c>
      <c r="D110" s="10">
        <v>40000</v>
      </c>
      <c r="E110" s="3">
        <f t="shared" si="9"/>
        <v>80000</v>
      </c>
    </row>
    <row r="111" spans="2:5">
      <c r="B111" t="s">
        <v>108</v>
      </c>
      <c r="C111">
        <v>1</v>
      </c>
      <c r="D111" s="10">
        <v>30000</v>
      </c>
      <c r="E111" s="3">
        <f t="shared" si="9"/>
        <v>30000</v>
      </c>
    </row>
    <row r="112" spans="2:5">
      <c r="B112" t="s">
        <v>109</v>
      </c>
      <c r="C112">
        <v>1</v>
      </c>
      <c r="D112" s="10">
        <v>55000</v>
      </c>
      <c r="E112" s="3">
        <f t="shared" si="9"/>
        <v>55000</v>
      </c>
    </row>
    <row r="113" spans="2:5">
      <c r="B113" t="s">
        <v>53</v>
      </c>
      <c r="C113">
        <v>2</v>
      </c>
      <c r="D113" s="10">
        <v>15000</v>
      </c>
      <c r="E113" s="3">
        <f t="shared" si="9"/>
        <v>30000</v>
      </c>
    </row>
    <row r="114" spans="2:5">
      <c r="D114" s="2"/>
    </row>
    <row r="115" spans="2:5">
      <c r="E115" s="27">
        <f>SUM(E108:E114)</f>
        <v>295000</v>
      </c>
    </row>
    <row r="116" spans="2:5">
      <c r="B116" s="4"/>
      <c r="E116" s="3"/>
    </row>
    <row r="117" spans="2:5">
      <c r="B117" s="6" t="s">
        <v>92</v>
      </c>
      <c r="C117" s="7" t="s">
        <v>1</v>
      </c>
      <c r="D117" s="9" t="s">
        <v>2</v>
      </c>
      <c r="E117" s="6" t="s">
        <v>3</v>
      </c>
    </row>
    <row r="118" spans="2:5">
      <c r="B118" s="6"/>
      <c r="E118" s="3"/>
    </row>
    <row r="119" spans="2:5">
      <c r="B119" t="s">
        <v>56</v>
      </c>
      <c r="C119">
        <v>2</v>
      </c>
      <c r="D119" s="10">
        <v>10000</v>
      </c>
      <c r="E119" s="3">
        <f>C119*D119</f>
        <v>20000</v>
      </c>
    </row>
    <row r="120" spans="2:5">
      <c r="B120" s="4" t="s">
        <v>61</v>
      </c>
      <c r="C120" s="2">
        <v>2</v>
      </c>
      <c r="D120" s="3">
        <v>50000</v>
      </c>
      <c r="E120" s="3">
        <f>C120*D120</f>
        <v>100000</v>
      </c>
    </row>
    <row r="121" spans="2:5">
      <c r="B121" t="s">
        <v>52</v>
      </c>
      <c r="C121">
        <v>3</v>
      </c>
      <c r="D121" s="10">
        <v>3000</v>
      </c>
      <c r="E121" s="3">
        <f>C121*D121</f>
        <v>9000</v>
      </c>
    </row>
    <row r="122" spans="2:5">
      <c r="B122" t="s">
        <v>54</v>
      </c>
      <c r="C122">
        <v>1</v>
      </c>
      <c r="D122" s="10">
        <v>10000</v>
      </c>
      <c r="E122" s="3">
        <f>C122*D122</f>
        <v>10000</v>
      </c>
    </row>
    <row r="123" spans="2:5">
      <c r="B123" t="s">
        <v>110</v>
      </c>
      <c r="C123">
        <v>1</v>
      </c>
      <c r="D123" s="10">
        <v>70000</v>
      </c>
      <c r="E123" s="3">
        <f>C123*D123</f>
        <v>70000</v>
      </c>
    </row>
    <row r="124" spans="2:5">
      <c r="B124"/>
      <c r="C124"/>
      <c r="D124" s="10"/>
      <c r="E124" s="3"/>
    </row>
    <row r="125" spans="2:5">
      <c r="B125"/>
      <c r="C125"/>
      <c r="D125" s="10"/>
      <c r="E125" s="15">
        <f>SUM(E119:E124)</f>
        <v>209000</v>
      </c>
    </row>
    <row r="126" spans="2:5">
      <c r="E126" s="3"/>
    </row>
    <row r="127" spans="2:5">
      <c r="B127" s="6" t="s">
        <v>113</v>
      </c>
      <c r="C127" s="7"/>
      <c r="D127" s="9"/>
      <c r="E127" s="6"/>
    </row>
    <row r="128" spans="2:5">
      <c r="B128" s="6"/>
      <c r="C128" s="7"/>
      <c r="D128" s="9"/>
      <c r="E128" s="6"/>
    </row>
    <row r="129" spans="2:5">
      <c r="B129" t="s">
        <v>114</v>
      </c>
      <c r="C129" s="2">
        <v>15</v>
      </c>
      <c r="D129" s="3">
        <v>20000</v>
      </c>
      <c r="E129" s="3">
        <f>C129*D129</f>
        <v>300000</v>
      </c>
    </row>
    <row r="130" spans="2:5">
      <c r="B130" t="s">
        <v>115</v>
      </c>
      <c r="C130" s="2">
        <v>15</v>
      </c>
      <c r="D130" s="3">
        <f>2500+2000</f>
        <v>4500</v>
      </c>
      <c r="E130" s="3">
        <f>C130*D130</f>
        <v>67500</v>
      </c>
    </row>
    <row r="131" spans="2:5">
      <c r="B131" t="s">
        <v>120</v>
      </c>
      <c r="C131" s="2">
        <v>1</v>
      </c>
      <c r="D131" s="3">
        <v>30000</v>
      </c>
      <c r="E131" s="3">
        <f>C131*D131</f>
        <v>30000</v>
      </c>
    </row>
    <row r="132" spans="2:5">
      <c r="B132"/>
      <c r="E132" s="3"/>
    </row>
    <row r="133" spans="2:5">
      <c r="B133" t="s">
        <v>116</v>
      </c>
      <c r="C133" s="2">
        <v>10</v>
      </c>
      <c r="D133" s="3">
        <v>5000</v>
      </c>
      <c r="E133" s="3">
        <f>C133*D133</f>
        <v>50000</v>
      </c>
    </row>
    <row r="134" spans="2:5">
      <c r="B134" t="s">
        <v>117</v>
      </c>
      <c r="C134" s="4">
        <v>1</v>
      </c>
      <c r="D134" s="3">
        <v>100000</v>
      </c>
      <c r="E134" s="3">
        <f>C134*D134</f>
        <v>100000</v>
      </c>
    </row>
    <row r="135" spans="2:5">
      <c r="B135"/>
      <c r="E135" s="3"/>
    </row>
    <row r="136" spans="2:5">
      <c r="B136" s="4" t="s">
        <v>118</v>
      </c>
      <c r="C136" s="2">
        <v>15</v>
      </c>
      <c r="D136" s="3">
        <v>4500</v>
      </c>
      <c r="E136" s="3">
        <f>C136*D136</f>
        <v>67500</v>
      </c>
    </row>
    <row r="137" spans="2:5">
      <c r="B137" s="4" t="s">
        <v>119</v>
      </c>
      <c r="C137" s="2">
        <v>1</v>
      </c>
      <c r="D137" s="3">
        <v>100000</v>
      </c>
      <c r="E137" s="3">
        <f>C137*D137</f>
        <v>100000</v>
      </c>
    </row>
    <row r="138" spans="2:5">
      <c r="E138" s="3"/>
    </row>
    <row r="139" spans="2:5">
      <c r="E139" s="3"/>
    </row>
    <row r="140" spans="2:5">
      <c r="B140" s="6"/>
      <c r="C140" s="6"/>
      <c r="D140" s="8"/>
      <c r="E140" s="8"/>
    </row>
    <row r="141" spans="2:5">
      <c r="E141" s="27">
        <f>SUM(E129:E140)</f>
        <v>715000</v>
      </c>
    </row>
  </sheetData>
  <pageMargins left="0.7" right="0.7" top="0.75" bottom="0.75" header="0.3" footer="0.3"/>
  <pageSetup scale="87" orientation="portrait" r:id="rId1"/>
  <rowBreaks count="2" manualBreakCount="2">
    <brk id="40" max="16383" man="1"/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view="pageBreakPreview" zoomScaleSheetLayoutView="100" workbookViewId="0">
      <selection activeCell="A3" sqref="A3"/>
    </sheetView>
  </sheetViews>
  <sheetFormatPr defaultRowHeight="15"/>
  <cols>
    <col min="1" max="1" width="34.28515625" customWidth="1"/>
    <col min="2" max="2" width="6" bestFit="1" customWidth="1"/>
    <col min="3" max="3" width="9" style="10" bestFit="1" customWidth="1"/>
    <col min="4" max="4" width="10.5703125" bestFit="1" customWidth="1"/>
    <col min="5" max="5" width="6" bestFit="1" customWidth="1"/>
    <col min="6" max="7" width="9" bestFit="1" customWidth="1"/>
    <col min="8" max="8" width="6" bestFit="1" customWidth="1"/>
    <col min="9" max="9" width="9" bestFit="1" customWidth="1"/>
    <col min="10" max="10" width="10.5703125" bestFit="1" customWidth="1"/>
    <col min="11" max="11" width="6" bestFit="1" customWidth="1"/>
    <col min="12" max="12" width="9" bestFit="1" customWidth="1"/>
    <col min="13" max="13" width="11.85546875" bestFit="1" customWidth="1"/>
    <col min="14" max="14" width="6" bestFit="1" customWidth="1"/>
    <col min="15" max="15" width="9" bestFit="1" customWidth="1"/>
    <col min="16" max="16" width="10.5703125" bestFit="1" customWidth="1"/>
  </cols>
  <sheetData>
    <row r="2" spans="1:16" ht="15.75" thickBot="1"/>
    <row r="3" spans="1:16" ht="15.75" thickBot="1">
      <c r="A3" s="56" t="s">
        <v>133</v>
      </c>
      <c r="B3" s="53" t="s">
        <v>121</v>
      </c>
      <c r="C3" s="54"/>
      <c r="D3" s="54"/>
      <c r="E3" s="54" t="s">
        <v>122</v>
      </c>
      <c r="F3" s="54"/>
      <c r="G3" s="54"/>
      <c r="H3" s="54" t="s">
        <v>123</v>
      </c>
      <c r="I3" s="54"/>
      <c r="J3" s="54"/>
      <c r="K3" s="54" t="s">
        <v>124</v>
      </c>
      <c r="L3" s="54"/>
      <c r="M3" s="54"/>
      <c r="N3" s="54" t="s">
        <v>125</v>
      </c>
      <c r="O3" s="54"/>
      <c r="P3" s="55"/>
    </row>
    <row r="4" spans="1:16" ht="15.75">
      <c r="B4" s="29" t="s">
        <v>97</v>
      </c>
      <c r="C4" s="20" t="s">
        <v>98</v>
      </c>
      <c r="D4" s="24" t="s">
        <v>99</v>
      </c>
      <c r="E4" s="29" t="s">
        <v>97</v>
      </c>
      <c r="F4" s="20" t="s">
        <v>98</v>
      </c>
      <c r="G4" s="24" t="s">
        <v>99</v>
      </c>
      <c r="H4" s="29" t="s">
        <v>97</v>
      </c>
      <c r="I4" s="20" t="s">
        <v>98</v>
      </c>
      <c r="J4" s="24" t="s">
        <v>99</v>
      </c>
      <c r="K4" s="29" t="s">
        <v>97</v>
      </c>
      <c r="L4" s="20" t="s">
        <v>98</v>
      </c>
      <c r="M4" s="24" t="s">
        <v>99</v>
      </c>
      <c r="N4" s="29" t="s">
        <v>97</v>
      </c>
      <c r="O4" s="20" t="s">
        <v>98</v>
      </c>
      <c r="P4" s="24" t="s">
        <v>99</v>
      </c>
    </row>
    <row r="5" spans="1:16" ht="15.75">
      <c r="B5" s="29"/>
      <c r="C5" s="20"/>
      <c r="D5" s="24"/>
      <c r="E5" s="29"/>
      <c r="F5" s="20"/>
      <c r="G5" s="24"/>
      <c r="H5" s="29"/>
      <c r="I5" s="20"/>
      <c r="J5" s="24"/>
      <c r="K5" s="29"/>
      <c r="L5" s="20"/>
      <c r="M5" s="24"/>
      <c r="N5" s="29"/>
      <c r="O5" s="20"/>
      <c r="P5" s="24"/>
    </row>
    <row r="6" spans="1:16">
      <c r="A6" t="s">
        <v>37</v>
      </c>
      <c r="B6">
        <v>15</v>
      </c>
      <c r="C6" s="10">
        <v>3000</v>
      </c>
      <c r="D6" s="41">
        <f>C6*B6</f>
        <v>45000</v>
      </c>
      <c r="E6">
        <v>35</v>
      </c>
      <c r="F6" s="10">
        <v>3000</v>
      </c>
      <c r="G6" s="41">
        <f>F6*E6</f>
        <v>105000</v>
      </c>
      <c r="H6">
        <v>55</v>
      </c>
      <c r="I6" s="10">
        <v>3000</v>
      </c>
      <c r="J6" s="41">
        <f>I6*H6</f>
        <v>165000</v>
      </c>
      <c r="K6">
        <v>75</v>
      </c>
      <c r="L6" s="10">
        <v>3000</v>
      </c>
      <c r="M6" s="41">
        <f>L6*K6</f>
        <v>225000</v>
      </c>
      <c r="N6">
        <v>95</v>
      </c>
      <c r="O6" s="10">
        <v>3000</v>
      </c>
      <c r="P6" s="41">
        <f>O6*N6</f>
        <v>285000</v>
      </c>
    </row>
    <row r="7" spans="1:16">
      <c r="A7" t="s">
        <v>62</v>
      </c>
      <c r="B7">
        <v>15</v>
      </c>
      <c r="C7" s="10">
        <v>5000</v>
      </c>
      <c r="D7" s="41">
        <f>C7*B7</f>
        <v>75000</v>
      </c>
      <c r="E7">
        <v>35</v>
      </c>
      <c r="F7" s="10">
        <v>5000</v>
      </c>
      <c r="G7" s="41">
        <f>F7*E7</f>
        <v>175000</v>
      </c>
      <c r="H7">
        <v>55</v>
      </c>
      <c r="I7" s="10">
        <v>5000</v>
      </c>
      <c r="J7" s="41">
        <f>I7*H7</f>
        <v>275000</v>
      </c>
      <c r="K7">
        <v>75</v>
      </c>
      <c r="L7" s="10">
        <v>5000</v>
      </c>
      <c r="M7" s="41">
        <f>L7*K7</f>
        <v>375000</v>
      </c>
      <c r="N7">
        <v>95</v>
      </c>
      <c r="O7" s="10">
        <v>5000</v>
      </c>
      <c r="P7" s="41">
        <f>O7*N7</f>
        <v>475000</v>
      </c>
    </row>
    <row r="8" spans="1:16">
      <c r="A8" s="2" t="s">
        <v>63</v>
      </c>
      <c r="C8" s="10">
        <v>0</v>
      </c>
      <c r="E8">
        <v>15</v>
      </c>
    </row>
    <row r="9" spans="1:16">
      <c r="A9" s="2" t="s">
        <v>64</v>
      </c>
      <c r="C9" s="10">
        <v>0</v>
      </c>
      <c r="E9">
        <v>15</v>
      </c>
      <c r="F9">
        <v>1500</v>
      </c>
      <c r="H9">
        <v>30</v>
      </c>
      <c r="I9">
        <v>1500</v>
      </c>
      <c r="J9" s="41">
        <f>I9*H9</f>
        <v>45000</v>
      </c>
      <c r="K9">
        <v>45</v>
      </c>
      <c r="L9">
        <v>1500</v>
      </c>
      <c r="M9" s="41">
        <f>L9*K9</f>
        <v>67500</v>
      </c>
      <c r="N9">
        <v>60</v>
      </c>
      <c r="O9">
        <v>1500</v>
      </c>
      <c r="P9" s="41">
        <f>O9*N9</f>
        <v>90000</v>
      </c>
    </row>
    <row r="10" spans="1:16" ht="15.75">
      <c r="A10" s="17" t="s">
        <v>83</v>
      </c>
      <c r="C10" s="10">
        <v>0</v>
      </c>
    </row>
    <row r="11" spans="1:16" ht="15.75">
      <c r="A11" s="17" t="s">
        <v>69</v>
      </c>
      <c r="C11" s="10">
        <v>0</v>
      </c>
    </row>
    <row r="12" spans="1:16" ht="15.75">
      <c r="A12" s="17" t="s">
        <v>70</v>
      </c>
      <c r="C12" s="10">
        <v>0</v>
      </c>
      <c r="F12">
        <v>50000</v>
      </c>
      <c r="G12">
        <f>F12</f>
        <v>50000</v>
      </c>
      <c r="I12">
        <v>50000</v>
      </c>
      <c r="J12">
        <f>I12</f>
        <v>50000</v>
      </c>
      <c r="L12">
        <v>50000</v>
      </c>
      <c r="M12">
        <f>L12</f>
        <v>50000</v>
      </c>
    </row>
    <row r="13" spans="1:16" ht="15.75">
      <c r="A13" s="17" t="s">
        <v>127</v>
      </c>
      <c r="C13" s="10">
        <f>120000</f>
        <v>120000</v>
      </c>
      <c r="D13" s="41">
        <f>C13</f>
        <v>120000</v>
      </c>
      <c r="F13" s="10">
        <f>120000</f>
        <v>120000</v>
      </c>
      <c r="G13" s="41">
        <f>F13</f>
        <v>120000</v>
      </c>
      <c r="I13" s="10">
        <f>120000</f>
        <v>120000</v>
      </c>
      <c r="J13" s="41">
        <f>I13</f>
        <v>120000</v>
      </c>
      <c r="L13" s="10">
        <f>120000</f>
        <v>120000</v>
      </c>
      <c r="M13" s="41">
        <f>L13</f>
        <v>120000</v>
      </c>
      <c r="O13" s="10">
        <f>120000</f>
        <v>120000</v>
      </c>
      <c r="P13" s="41">
        <f>O13</f>
        <v>120000</v>
      </c>
    </row>
    <row r="14" spans="1:16" ht="15.75">
      <c r="A14" s="17" t="s">
        <v>79</v>
      </c>
      <c r="C14" s="10">
        <v>20000</v>
      </c>
      <c r="D14" s="41">
        <f>C14</f>
        <v>20000</v>
      </c>
      <c r="F14" s="10">
        <v>20000</v>
      </c>
      <c r="G14" s="41">
        <f>F14</f>
        <v>20000</v>
      </c>
      <c r="I14" s="10">
        <v>20000</v>
      </c>
      <c r="J14" s="41">
        <f>I14</f>
        <v>20000</v>
      </c>
      <c r="L14" s="10">
        <v>20000</v>
      </c>
      <c r="M14" s="41">
        <f>L14</f>
        <v>20000</v>
      </c>
      <c r="O14" s="10">
        <v>20000</v>
      </c>
      <c r="P14" s="41">
        <f>O14</f>
        <v>20000</v>
      </c>
    </row>
    <row r="15" spans="1:16" ht="31.5">
      <c r="A15" s="47" t="s">
        <v>81</v>
      </c>
      <c r="B15">
        <v>0</v>
      </c>
      <c r="C15" s="10">
        <f>5000+25000+25000</f>
        <v>55000</v>
      </c>
      <c r="D15" s="41">
        <f>C15</f>
        <v>55000</v>
      </c>
      <c r="E15">
        <v>0</v>
      </c>
      <c r="F15" s="10">
        <f>5000+25000+25000</f>
        <v>55000</v>
      </c>
      <c r="G15" s="41">
        <f>F15</f>
        <v>55000</v>
      </c>
      <c r="H15">
        <v>0</v>
      </c>
      <c r="I15" s="10">
        <f>5000+25000+25000</f>
        <v>55000</v>
      </c>
      <c r="J15" s="41">
        <f>I15</f>
        <v>55000</v>
      </c>
      <c r="K15">
        <v>0</v>
      </c>
      <c r="L15" s="10">
        <f>5000+25000+25000</f>
        <v>55000</v>
      </c>
      <c r="M15" s="41">
        <f>L15</f>
        <v>55000</v>
      </c>
      <c r="N15">
        <v>0</v>
      </c>
      <c r="O15" s="10">
        <f>5000+25000+25000</f>
        <v>55000</v>
      </c>
      <c r="P15" s="41">
        <f>O15</f>
        <v>55000</v>
      </c>
    </row>
    <row r="16" spans="1:16" ht="15.75">
      <c r="A16" s="33" t="s">
        <v>128</v>
      </c>
      <c r="B16">
        <v>20</v>
      </c>
      <c r="C16" s="10">
        <v>10000</v>
      </c>
      <c r="D16" s="41">
        <f>C16*B16</f>
        <v>200000</v>
      </c>
      <c r="E16">
        <v>40</v>
      </c>
      <c r="F16" s="10">
        <v>10000</v>
      </c>
      <c r="G16" s="41">
        <f>F16*E16</f>
        <v>400000</v>
      </c>
      <c r="H16">
        <v>60</v>
      </c>
      <c r="I16" s="10">
        <v>10000</v>
      </c>
      <c r="J16" s="41">
        <f>I16*H16</f>
        <v>600000</v>
      </c>
      <c r="K16">
        <v>80</v>
      </c>
      <c r="L16" s="10">
        <v>10000</v>
      </c>
      <c r="M16" s="41">
        <f>L16*K16</f>
        <v>800000</v>
      </c>
      <c r="N16">
        <v>100</v>
      </c>
      <c r="O16" s="10">
        <v>10000</v>
      </c>
      <c r="P16" s="41">
        <f>O16*N16</f>
        <v>1000000</v>
      </c>
    </row>
    <row r="17" spans="1:16" ht="15.75">
      <c r="A17" s="33" t="s">
        <v>129</v>
      </c>
      <c r="H17">
        <v>15</v>
      </c>
      <c r="I17">
        <v>2000</v>
      </c>
      <c r="J17" s="41">
        <f>I17*H17</f>
        <v>30000</v>
      </c>
      <c r="K17">
        <v>30</v>
      </c>
      <c r="L17">
        <v>2000</v>
      </c>
      <c r="M17" s="41">
        <f>L17*K17</f>
        <v>60000</v>
      </c>
      <c r="N17">
        <v>45</v>
      </c>
      <c r="O17">
        <v>2000</v>
      </c>
      <c r="P17" s="41">
        <f>O17*N17</f>
        <v>90000</v>
      </c>
    </row>
    <row r="18" spans="1:16">
      <c r="A18" s="2"/>
    </row>
    <row r="19" spans="1:16" ht="15.75">
      <c r="A19" s="23" t="s">
        <v>132</v>
      </c>
      <c r="B19" s="1"/>
      <c r="C19" s="24"/>
      <c r="D19" s="24">
        <f>SUM(D6:D18)</f>
        <v>515000</v>
      </c>
      <c r="E19" s="1"/>
      <c r="F19" s="1"/>
      <c r="G19" s="24">
        <f>SUM(G6:G18)</f>
        <v>925000</v>
      </c>
      <c r="H19" s="1"/>
      <c r="I19" s="1"/>
      <c r="J19" s="24">
        <f>SUM(J6:J18)</f>
        <v>1360000</v>
      </c>
      <c r="K19" s="1"/>
      <c r="L19" s="1"/>
      <c r="M19" s="24">
        <f>SUM(M6:M18)</f>
        <v>1772500</v>
      </c>
      <c r="N19" s="1"/>
      <c r="O19" s="1"/>
      <c r="P19" s="24">
        <f>SUM(P6:P18)</f>
        <v>2135000</v>
      </c>
    </row>
    <row r="20" spans="1:16">
      <c r="A20" s="2"/>
    </row>
  </sheetData>
  <mergeCells count="5">
    <mergeCell ref="B3:D3"/>
    <mergeCell ref="E3:G3"/>
    <mergeCell ref="H3:J3"/>
    <mergeCell ref="K3:M3"/>
    <mergeCell ref="N3:P3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view="pageBreakPreview" zoomScale="80" zoomScaleSheetLayoutView="80" workbookViewId="0">
      <pane xSplit="1" ySplit="6" topLeftCell="B27" activePane="bottomRight" state="frozen"/>
      <selection pane="topRight" activeCell="B1" sqref="B1"/>
      <selection pane="bottomLeft" activeCell="A7" sqref="A7"/>
      <selection pane="bottomRight" activeCell="E38" sqref="E38"/>
    </sheetView>
  </sheetViews>
  <sheetFormatPr defaultRowHeight="15"/>
  <cols>
    <col min="1" max="1" width="39.140625" customWidth="1"/>
    <col min="2" max="2" width="3.28515625" customWidth="1"/>
    <col min="3" max="3" width="5.42578125" style="30" bestFit="1" customWidth="1"/>
    <col min="4" max="4" width="11.7109375" style="10" bestFit="1" customWidth="1"/>
    <col min="5" max="5" width="11.5703125" style="10" bestFit="1" customWidth="1"/>
    <col min="6" max="6" width="1.85546875" customWidth="1"/>
    <col min="7" max="7" width="9.28515625" style="31" bestFit="1" customWidth="1"/>
    <col min="8" max="8" width="9.7109375" bestFit="1" customWidth="1"/>
    <col min="9" max="9" width="13.28515625" bestFit="1" customWidth="1"/>
    <col min="10" max="10" width="2.85546875" customWidth="1"/>
    <col min="11" max="11" width="9.28515625" style="31" bestFit="1" customWidth="1"/>
    <col min="12" max="12" width="9.7109375" bestFit="1" customWidth="1"/>
    <col min="13" max="13" width="14.42578125" bestFit="1" customWidth="1"/>
    <col min="14" max="14" width="1.140625" customWidth="1"/>
    <col min="15" max="15" width="9.28515625" style="31" bestFit="1" customWidth="1"/>
    <col min="16" max="16" width="10.5703125" bestFit="1" customWidth="1"/>
    <col min="17" max="17" width="14.85546875" bestFit="1" customWidth="1"/>
    <col min="18" max="18" width="1.28515625" customWidth="1"/>
    <col min="19" max="19" width="8.85546875" style="31" customWidth="1"/>
    <col min="20" max="20" width="10.5703125" bestFit="1" customWidth="1"/>
    <col min="21" max="21" width="14.85546875" bestFit="1" customWidth="1"/>
  </cols>
  <sheetData>
    <row r="1" spans="1:27" s="14" customFormat="1" ht="15.75" thickBot="1">
      <c r="C1" s="46"/>
      <c r="D1" s="18"/>
      <c r="E1" s="19"/>
      <c r="G1" s="43"/>
      <c r="K1" s="43"/>
      <c r="O1" s="43"/>
      <c r="S1" s="43"/>
    </row>
    <row r="2" spans="1:27" ht="15.75" thickBot="1">
      <c r="A2" s="25" t="s">
        <v>94</v>
      </c>
      <c r="B2" s="6"/>
      <c r="C2" s="21"/>
      <c r="D2" s="20"/>
    </row>
    <row r="3" spans="1:27">
      <c r="A3" s="11"/>
      <c r="B3" s="2"/>
      <c r="C3" s="21"/>
      <c r="D3" s="21"/>
    </row>
    <row r="4" spans="1:27" ht="31.5">
      <c r="A4" s="48" t="s">
        <v>65</v>
      </c>
      <c r="B4" s="32"/>
      <c r="C4" s="49" t="s">
        <v>121</v>
      </c>
      <c r="D4" s="49"/>
      <c r="E4" s="49"/>
      <c r="F4" s="50"/>
      <c r="G4" s="51" t="s">
        <v>122</v>
      </c>
      <c r="H4" s="51"/>
      <c r="I4" s="51"/>
      <c r="J4" s="52"/>
      <c r="K4" s="51" t="s">
        <v>123</v>
      </c>
      <c r="L4" s="51"/>
      <c r="M4" s="51"/>
      <c r="N4" s="52"/>
      <c r="O4" s="51" t="s">
        <v>124</v>
      </c>
      <c r="P4" s="51"/>
      <c r="Q4" s="51"/>
      <c r="R4" s="52"/>
      <c r="S4" s="51" t="s">
        <v>125</v>
      </c>
      <c r="T4" s="51"/>
      <c r="U4" s="51"/>
      <c r="V4" s="1"/>
      <c r="W4" s="1"/>
      <c r="X4" s="1"/>
      <c r="Y4" s="1"/>
      <c r="Z4" s="1"/>
      <c r="AA4" s="1"/>
    </row>
    <row r="5" spans="1:27" ht="15.75">
      <c r="A5" s="12"/>
      <c r="B5" s="32"/>
      <c r="C5" s="29" t="s">
        <v>97</v>
      </c>
      <c r="D5" s="20" t="s">
        <v>98</v>
      </c>
      <c r="E5" s="24" t="s">
        <v>99</v>
      </c>
      <c r="G5" s="29" t="s">
        <v>97</v>
      </c>
      <c r="H5" s="20" t="s">
        <v>98</v>
      </c>
      <c r="I5" s="24" t="s">
        <v>99</v>
      </c>
      <c r="K5" s="29" t="s">
        <v>97</v>
      </c>
      <c r="L5" s="20" t="s">
        <v>98</v>
      </c>
      <c r="M5" s="24" t="s">
        <v>99</v>
      </c>
      <c r="O5" s="29" t="s">
        <v>97</v>
      </c>
      <c r="P5" s="20" t="s">
        <v>98</v>
      </c>
      <c r="Q5" s="24" t="s">
        <v>99</v>
      </c>
      <c r="S5" s="29" t="s">
        <v>97</v>
      </c>
      <c r="T5" s="20" t="s">
        <v>98</v>
      </c>
      <c r="U5" s="24" t="s">
        <v>99</v>
      </c>
    </row>
    <row r="6" spans="1:27" ht="15.75">
      <c r="A6" s="32" t="s">
        <v>66</v>
      </c>
      <c r="B6" s="17"/>
      <c r="C6" s="44"/>
      <c r="D6" s="21"/>
      <c r="G6" s="44"/>
      <c r="H6" s="21"/>
      <c r="I6" s="10"/>
      <c r="J6" s="2"/>
      <c r="K6" s="44"/>
      <c r="L6" s="21"/>
      <c r="M6" s="10"/>
      <c r="O6" s="44"/>
      <c r="P6" s="21"/>
      <c r="Q6" s="10"/>
      <c r="S6" s="44"/>
      <c r="T6" s="21"/>
      <c r="U6" s="10"/>
    </row>
    <row r="7" spans="1:27" ht="15.75">
      <c r="A7" s="13" t="s">
        <v>67</v>
      </c>
      <c r="B7" s="17"/>
      <c r="C7" s="44">
        <v>1</v>
      </c>
      <c r="D7" s="21">
        <v>100000</v>
      </c>
      <c r="E7" s="10">
        <f>D7*C7</f>
        <v>100000</v>
      </c>
      <c r="G7" s="44">
        <v>1</v>
      </c>
      <c r="H7" s="21">
        <f>100000*1.1</f>
        <v>110000.00000000001</v>
      </c>
      <c r="I7" s="10">
        <f>H7*G7</f>
        <v>110000.00000000001</v>
      </c>
      <c r="J7" s="2"/>
      <c r="K7" s="44">
        <v>1</v>
      </c>
      <c r="L7" s="40">
        <f>H7*1.1</f>
        <v>121000.00000000003</v>
      </c>
      <c r="M7" s="10">
        <f>L7*K7</f>
        <v>121000.00000000003</v>
      </c>
      <c r="O7" s="44">
        <v>1</v>
      </c>
      <c r="P7" s="21">
        <v>200000</v>
      </c>
      <c r="Q7" s="10">
        <f>P7*O7</f>
        <v>200000</v>
      </c>
      <c r="S7" s="44">
        <v>1</v>
      </c>
      <c r="T7" s="21">
        <f>P7*1.1</f>
        <v>220000.00000000003</v>
      </c>
      <c r="U7" s="10">
        <f>T7*S7</f>
        <v>220000.00000000003</v>
      </c>
    </row>
    <row r="8" spans="1:27" ht="15.75">
      <c r="A8" s="13" t="s">
        <v>112</v>
      </c>
      <c r="B8" s="17"/>
      <c r="C8" s="44">
        <v>1</v>
      </c>
      <c r="D8" s="21">
        <v>70000</v>
      </c>
      <c r="E8" s="10">
        <f t="shared" ref="E8:E20" si="0">D8*C8</f>
        <v>70000</v>
      </c>
      <c r="G8" s="44">
        <v>1</v>
      </c>
      <c r="H8" s="21">
        <f>70000*1.1</f>
        <v>77000</v>
      </c>
      <c r="I8" s="10">
        <f t="shared" ref="I8:I20" si="1">H8*G8</f>
        <v>77000</v>
      </c>
      <c r="J8" s="2"/>
      <c r="K8" s="44">
        <v>1</v>
      </c>
      <c r="L8" s="21">
        <f t="shared" ref="L8:L20" si="2">H8*1.1</f>
        <v>84700</v>
      </c>
      <c r="M8" s="10">
        <f t="shared" ref="M8:M20" si="3">L8*K8</f>
        <v>84700</v>
      </c>
      <c r="O8" s="44">
        <v>1</v>
      </c>
      <c r="P8" s="21">
        <f t="shared" ref="P8:P20" si="4">L8*1.1</f>
        <v>93170.000000000015</v>
      </c>
      <c r="Q8" s="10">
        <f t="shared" ref="Q8:Q20" si="5">P8*O8</f>
        <v>93170.000000000015</v>
      </c>
      <c r="S8" s="44">
        <v>1</v>
      </c>
      <c r="T8" s="21">
        <f t="shared" ref="T8:T20" si="6">P8*1.1</f>
        <v>102487.00000000003</v>
      </c>
      <c r="U8" s="10">
        <f t="shared" ref="U8:U20" si="7">T8*S8</f>
        <v>102487.00000000003</v>
      </c>
    </row>
    <row r="9" spans="1:27" ht="15.75">
      <c r="A9" s="13" t="s">
        <v>68</v>
      </c>
      <c r="B9" s="17"/>
      <c r="C9" s="44">
        <v>1</v>
      </c>
      <c r="D9" s="21">
        <v>5000</v>
      </c>
      <c r="E9" s="10">
        <f t="shared" si="0"/>
        <v>5000</v>
      </c>
      <c r="G9" s="44">
        <v>1</v>
      </c>
      <c r="H9" s="21">
        <v>5000</v>
      </c>
      <c r="I9" s="10">
        <f t="shared" si="1"/>
        <v>5000</v>
      </c>
      <c r="J9" s="2"/>
      <c r="K9" s="44">
        <v>1</v>
      </c>
      <c r="L9" s="21">
        <f t="shared" si="2"/>
        <v>5500</v>
      </c>
      <c r="M9" s="10">
        <f t="shared" si="3"/>
        <v>5500</v>
      </c>
      <c r="O9" s="44">
        <v>1</v>
      </c>
      <c r="P9" s="21">
        <f t="shared" si="4"/>
        <v>6050.0000000000009</v>
      </c>
      <c r="Q9" s="10">
        <f t="shared" si="5"/>
        <v>6050.0000000000009</v>
      </c>
      <c r="S9" s="44">
        <v>1</v>
      </c>
      <c r="T9" s="21">
        <f t="shared" si="6"/>
        <v>6655.0000000000018</v>
      </c>
      <c r="U9" s="10">
        <f t="shared" si="7"/>
        <v>6655.0000000000018</v>
      </c>
    </row>
    <row r="10" spans="1:27" s="38" customFormat="1" ht="15.75">
      <c r="A10" s="34" t="s">
        <v>71</v>
      </c>
      <c r="B10" s="35"/>
      <c r="C10" s="45">
        <v>1</v>
      </c>
      <c r="D10" s="36">
        <f>12000*2</f>
        <v>24000</v>
      </c>
      <c r="E10" s="37">
        <f t="shared" si="0"/>
        <v>24000</v>
      </c>
      <c r="G10" s="45">
        <v>1</v>
      </c>
      <c r="H10" s="36">
        <f>12000*2</f>
        <v>24000</v>
      </c>
      <c r="I10" s="37">
        <f t="shared" si="1"/>
        <v>24000</v>
      </c>
      <c r="J10" s="39"/>
      <c r="K10" s="45">
        <v>1</v>
      </c>
      <c r="L10" s="36">
        <f t="shared" si="2"/>
        <v>26400.000000000004</v>
      </c>
      <c r="M10" s="37">
        <f t="shared" si="3"/>
        <v>26400.000000000004</v>
      </c>
      <c r="O10" s="45">
        <v>1</v>
      </c>
      <c r="P10" s="36">
        <f t="shared" si="4"/>
        <v>29040.000000000007</v>
      </c>
      <c r="Q10" s="37">
        <f t="shared" si="5"/>
        <v>29040.000000000007</v>
      </c>
      <c r="S10" s="45">
        <v>1</v>
      </c>
      <c r="T10" s="36">
        <f t="shared" si="6"/>
        <v>31944.000000000011</v>
      </c>
      <c r="U10" s="37">
        <f t="shared" si="7"/>
        <v>31944.000000000011</v>
      </c>
    </row>
    <row r="11" spans="1:27" ht="15.75">
      <c r="A11" s="13" t="s">
        <v>72</v>
      </c>
      <c r="B11" s="17"/>
      <c r="C11" s="44">
        <v>1</v>
      </c>
      <c r="D11" s="21">
        <v>5000</v>
      </c>
      <c r="E11" s="10">
        <f t="shared" si="0"/>
        <v>5000</v>
      </c>
      <c r="G11" s="44">
        <v>1</v>
      </c>
      <c r="H11" s="21">
        <v>5000</v>
      </c>
      <c r="I11" s="10">
        <f t="shared" si="1"/>
        <v>5000</v>
      </c>
      <c r="K11" s="44">
        <v>1</v>
      </c>
      <c r="L11" s="21">
        <f>H11*1.5</f>
        <v>7500</v>
      </c>
      <c r="M11" s="10">
        <f t="shared" si="3"/>
        <v>7500</v>
      </c>
      <c r="O11" s="44">
        <v>1</v>
      </c>
      <c r="P11" s="21">
        <f t="shared" si="4"/>
        <v>8250</v>
      </c>
      <c r="Q11" s="10">
        <f t="shared" si="5"/>
        <v>8250</v>
      </c>
      <c r="S11" s="44">
        <v>1</v>
      </c>
      <c r="T11" s="21">
        <f t="shared" si="6"/>
        <v>9075</v>
      </c>
      <c r="U11" s="10">
        <f t="shared" si="7"/>
        <v>9075</v>
      </c>
    </row>
    <row r="12" spans="1:27" ht="15.75">
      <c r="A12" s="13" t="s">
        <v>73</v>
      </c>
      <c r="B12" s="17"/>
      <c r="C12" s="44">
        <v>1</v>
      </c>
      <c r="D12" s="21">
        <v>5000</v>
      </c>
      <c r="E12" s="10">
        <f t="shared" si="0"/>
        <v>5000</v>
      </c>
      <c r="G12" s="44">
        <v>1</v>
      </c>
      <c r="H12" s="21">
        <f>5000*1.1</f>
        <v>5500</v>
      </c>
      <c r="I12" s="10">
        <f t="shared" si="1"/>
        <v>5500</v>
      </c>
      <c r="K12" s="44">
        <v>1</v>
      </c>
      <c r="L12" s="21">
        <f t="shared" si="2"/>
        <v>6050.0000000000009</v>
      </c>
      <c r="M12" s="10">
        <f t="shared" si="3"/>
        <v>6050.0000000000009</v>
      </c>
      <c r="O12" s="44">
        <v>1</v>
      </c>
      <c r="P12" s="21">
        <f t="shared" si="4"/>
        <v>6655.0000000000018</v>
      </c>
      <c r="Q12" s="10">
        <f t="shared" si="5"/>
        <v>6655.0000000000018</v>
      </c>
      <c r="S12" s="44">
        <v>1</v>
      </c>
      <c r="T12" s="21">
        <f t="shared" si="6"/>
        <v>7320.5000000000027</v>
      </c>
      <c r="U12" s="10">
        <f t="shared" si="7"/>
        <v>7320.5000000000027</v>
      </c>
    </row>
    <row r="13" spans="1:27" ht="15.75">
      <c r="A13" s="13" t="s">
        <v>74</v>
      </c>
      <c r="B13" s="17"/>
      <c r="C13" s="44">
        <v>1</v>
      </c>
      <c r="D13" s="21">
        <v>3000</v>
      </c>
      <c r="E13" s="10">
        <f t="shared" si="0"/>
        <v>3000</v>
      </c>
      <c r="G13" s="44">
        <v>1</v>
      </c>
      <c r="H13" s="21">
        <f>3000*1.1</f>
        <v>3300.0000000000005</v>
      </c>
      <c r="I13" s="10">
        <f t="shared" si="1"/>
        <v>3300.0000000000005</v>
      </c>
      <c r="K13" s="44">
        <v>1</v>
      </c>
      <c r="L13" s="21">
        <f t="shared" si="2"/>
        <v>3630.0000000000009</v>
      </c>
      <c r="M13" s="10">
        <f t="shared" si="3"/>
        <v>3630.0000000000009</v>
      </c>
      <c r="O13" s="44">
        <v>1</v>
      </c>
      <c r="P13" s="21">
        <f t="shared" si="4"/>
        <v>3993.0000000000014</v>
      </c>
      <c r="Q13" s="10">
        <f t="shared" si="5"/>
        <v>3993.0000000000014</v>
      </c>
      <c r="S13" s="44">
        <v>1</v>
      </c>
      <c r="T13" s="21">
        <f t="shared" si="6"/>
        <v>4392.300000000002</v>
      </c>
      <c r="U13" s="10">
        <f t="shared" si="7"/>
        <v>4392.300000000002</v>
      </c>
    </row>
    <row r="14" spans="1:27" ht="15.75">
      <c r="A14" s="13" t="s">
        <v>75</v>
      </c>
      <c r="B14" s="17"/>
      <c r="C14" s="44">
        <v>15</v>
      </c>
      <c r="D14" s="21">
        <v>300</v>
      </c>
      <c r="E14" s="10">
        <f t="shared" si="0"/>
        <v>4500</v>
      </c>
      <c r="G14" s="44">
        <v>35</v>
      </c>
      <c r="H14" s="21">
        <f>D14*1.1</f>
        <v>330</v>
      </c>
      <c r="I14" s="10">
        <f t="shared" si="1"/>
        <v>11550</v>
      </c>
      <c r="K14" s="44">
        <v>55</v>
      </c>
      <c r="L14" s="21">
        <f>H14*1.5</f>
        <v>495</v>
      </c>
      <c r="M14" s="10">
        <f t="shared" si="3"/>
        <v>27225</v>
      </c>
      <c r="O14" s="44">
        <v>75</v>
      </c>
      <c r="P14" s="21">
        <f>L14*1.5</f>
        <v>742.5</v>
      </c>
      <c r="Q14" s="10">
        <f t="shared" si="5"/>
        <v>55687.5</v>
      </c>
      <c r="S14" s="44">
        <v>95</v>
      </c>
      <c r="T14" s="21">
        <f t="shared" si="6"/>
        <v>816.75000000000011</v>
      </c>
      <c r="U14" s="10">
        <f t="shared" si="7"/>
        <v>77591.250000000015</v>
      </c>
    </row>
    <row r="15" spans="1:27" ht="15.75">
      <c r="A15" s="13" t="s">
        <v>76</v>
      </c>
      <c r="B15" s="17"/>
      <c r="C15" s="44">
        <v>0</v>
      </c>
      <c r="D15" s="21">
        <v>0</v>
      </c>
      <c r="E15" s="10">
        <f t="shared" si="0"/>
        <v>0</v>
      </c>
      <c r="G15" s="44">
        <v>0</v>
      </c>
      <c r="H15" s="21">
        <v>0</v>
      </c>
      <c r="I15" s="10">
        <f t="shared" si="1"/>
        <v>0</v>
      </c>
      <c r="K15" s="44">
        <v>0</v>
      </c>
      <c r="L15" s="21">
        <f t="shared" si="2"/>
        <v>0</v>
      </c>
      <c r="M15" s="10">
        <f t="shared" si="3"/>
        <v>0</v>
      </c>
      <c r="O15" s="44">
        <v>0</v>
      </c>
      <c r="P15" s="21">
        <f t="shared" si="4"/>
        <v>0</v>
      </c>
      <c r="Q15" s="10">
        <f t="shared" si="5"/>
        <v>0</v>
      </c>
      <c r="S15" s="44">
        <v>0</v>
      </c>
      <c r="T15" s="21">
        <f t="shared" si="6"/>
        <v>0</v>
      </c>
      <c r="U15" s="10">
        <f t="shared" si="7"/>
        <v>0</v>
      </c>
    </row>
    <row r="16" spans="1:27" ht="15.75">
      <c r="A16" s="13" t="s">
        <v>77</v>
      </c>
      <c r="B16" s="17"/>
      <c r="C16" s="44">
        <v>1</v>
      </c>
      <c r="D16" s="21">
        <v>5000</v>
      </c>
      <c r="E16" s="10">
        <f t="shared" si="0"/>
        <v>5000</v>
      </c>
      <c r="G16" s="44">
        <v>1</v>
      </c>
      <c r="H16" s="21">
        <f>5000*1.1</f>
        <v>5500</v>
      </c>
      <c r="I16" s="10">
        <f t="shared" si="1"/>
        <v>5500</v>
      </c>
      <c r="K16" s="44">
        <v>1</v>
      </c>
      <c r="L16" s="21">
        <f t="shared" si="2"/>
        <v>6050.0000000000009</v>
      </c>
      <c r="M16" s="10">
        <f t="shared" si="3"/>
        <v>6050.0000000000009</v>
      </c>
      <c r="O16" s="44">
        <v>1</v>
      </c>
      <c r="P16" s="21">
        <f t="shared" si="4"/>
        <v>6655.0000000000018</v>
      </c>
      <c r="Q16" s="10">
        <f t="shared" si="5"/>
        <v>6655.0000000000018</v>
      </c>
      <c r="S16" s="44">
        <v>1</v>
      </c>
      <c r="T16" s="21">
        <f t="shared" si="6"/>
        <v>7320.5000000000027</v>
      </c>
      <c r="U16" s="10">
        <f t="shared" si="7"/>
        <v>7320.5000000000027</v>
      </c>
    </row>
    <row r="17" spans="1:21" ht="15.75">
      <c r="A17" s="13" t="s">
        <v>78</v>
      </c>
      <c r="B17" s="17"/>
      <c r="C17" s="44">
        <v>15</v>
      </c>
      <c r="D17" s="21">
        <v>200</v>
      </c>
      <c r="E17" s="10">
        <f t="shared" si="0"/>
        <v>3000</v>
      </c>
      <c r="G17" s="44">
        <v>35</v>
      </c>
      <c r="H17" s="21">
        <v>200</v>
      </c>
      <c r="I17" s="10">
        <f t="shared" si="1"/>
        <v>7000</v>
      </c>
      <c r="K17" s="44">
        <v>55</v>
      </c>
      <c r="L17" s="21">
        <v>200</v>
      </c>
      <c r="M17" s="10">
        <f t="shared" si="3"/>
        <v>11000</v>
      </c>
      <c r="O17" s="44">
        <v>75</v>
      </c>
      <c r="P17" s="21">
        <f t="shared" si="4"/>
        <v>220.00000000000003</v>
      </c>
      <c r="Q17" s="10">
        <f t="shared" si="5"/>
        <v>16500.000000000004</v>
      </c>
      <c r="S17" s="44">
        <v>95</v>
      </c>
      <c r="T17" s="21">
        <f t="shared" si="6"/>
        <v>242.00000000000006</v>
      </c>
      <c r="U17" s="10">
        <f t="shared" si="7"/>
        <v>22990.000000000004</v>
      </c>
    </row>
    <row r="18" spans="1:21" ht="15.75">
      <c r="A18" s="13" t="s">
        <v>80</v>
      </c>
      <c r="B18" s="17"/>
      <c r="C18" s="44">
        <v>1</v>
      </c>
      <c r="D18" s="21">
        <v>5000</v>
      </c>
      <c r="E18" s="10">
        <f t="shared" si="0"/>
        <v>5000</v>
      </c>
      <c r="G18" s="44">
        <v>1</v>
      </c>
      <c r="H18" s="21">
        <f>5000*1.1</f>
        <v>5500</v>
      </c>
      <c r="I18" s="10">
        <f t="shared" si="1"/>
        <v>5500</v>
      </c>
      <c r="K18" s="44">
        <v>1</v>
      </c>
      <c r="L18" s="21">
        <f t="shared" si="2"/>
        <v>6050.0000000000009</v>
      </c>
      <c r="M18" s="10">
        <f t="shared" si="3"/>
        <v>6050.0000000000009</v>
      </c>
      <c r="O18" s="44">
        <v>1</v>
      </c>
      <c r="P18" s="21">
        <f t="shared" si="4"/>
        <v>6655.0000000000018</v>
      </c>
      <c r="Q18" s="10">
        <f t="shared" si="5"/>
        <v>6655.0000000000018</v>
      </c>
      <c r="S18" s="44">
        <v>1</v>
      </c>
      <c r="T18" s="21">
        <f t="shared" si="6"/>
        <v>7320.5000000000027</v>
      </c>
      <c r="U18" s="10">
        <f t="shared" si="7"/>
        <v>7320.5000000000027</v>
      </c>
    </row>
    <row r="19" spans="1:21" ht="15.75">
      <c r="A19" s="13" t="s">
        <v>82</v>
      </c>
      <c r="B19" s="17"/>
      <c r="C19" s="44">
        <v>1</v>
      </c>
      <c r="D19" s="21">
        <v>18000</v>
      </c>
      <c r="E19" s="10">
        <f t="shared" si="0"/>
        <v>18000</v>
      </c>
      <c r="G19" s="44">
        <v>1</v>
      </c>
      <c r="H19" s="21">
        <v>18000</v>
      </c>
      <c r="I19" s="10">
        <f t="shared" si="1"/>
        <v>18000</v>
      </c>
      <c r="K19" s="44">
        <v>1</v>
      </c>
      <c r="L19" s="21">
        <f t="shared" si="2"/>
        <v>19800</v>
      </c>
      <c r="M19" s="10">
        <f t="shared" si="3"/>
        <v>19800</v>
      </c>
      <c r="O19" s="44">
        <v>1</v>
      </c>
      <c r="P19" s="21">
        <f>L19*1.2</f>
        <v>23760</v>
      </c>
      <c r="Q19" s="10">
        <f t="shared" si="5"/>
        <v>23760</v>
      </c>
      <c r="S19" s="44">
        <v>1</v>
      </c>
      <c r="T19" s="21">
        <f t="shared" si="6"/>
        <v>26136.000000000004</v>
      </c>
      <c r="U19" s="10">
        <f t="shared" si="7"/>
        <v>26136.000000000004</v>
      </c>
    </row>
    <row r="20" spans="1:21" ht="15.75">
      <c r="A20" s="16" t="s">
        <v>84</v>
      </c>
      <c r="B20" s="33"/>
      <c r="C20" s="44">
        <f>15+5</f>
        <v>20</v>
      </c>
      <c r="D20" s="22">
        <f>230*30</f>
        <v>6900</v>
      </c>
      <c r="E20" s="10">
        <f t="shared" si="0"/>
        <v>138000</v>
      </c>
      <c r="G20" s="44">
        <f>15+5+15+5</f>
        <v>40</v>
      </c>
      <c r="H20" s="22">
        <f>230*30*1.1</f>
        <v>7590.0000000000009</v>
      </c>
      <c r="I20" s="10">
        <f t="shared" si="1"/>
        <v>303600.00000000006</v>
      </c>
      <c r="K20" s="44">
        <f>15+5+15+5+20+2</f>
        <v>62</v>
      </c>
      <c r="L20" s="21">
        <f t="shared" si="2"/>
        <v>8349.0000000000018</v>
      </c>
      <c r="M20" s="10">
        <f t="shared" si="3"/>
        <v>517638.00000000012</v>
      </c>
      <c r="O20" s="44">
        <f>80+4</f>
        <v>84</v>
      </c>
      <c r="P20" s="21">
        <f t="shared" si="4"/>
        <v>9183.9000000000033</v>
      </c>
      <c r="Q20" s="10">
        <f t="shared" si="5"/>
        <v>771447.60000000033</v>
      </c>
      <c r="S20" s="44">
        <f>100+1</f>
        <v>101</v>
      </c>
      <c r="T20" s="21">
        <f t="shared" si="6"/>
        <v>10102.290000000005</v>
      </c>
      <c r="U20" s="10">
        <f t="shared" si="7"/>
        <v>1020331.2900000005</v>
      </c>
    </row>
    <row r="21" spans="1:21">
      <c r="A21" s="11"/>
      <c r="B21" s="2"/>
      <c r="C21" s="21"/>
      <c r="D21" s="21"/>
      <c r="G21" s="21"/>
      <c r="H21" s="21"/>
      <c r="I21" s="10"/>
      <c r="K21" s="21"/>
      <c r="L21" s="21"/>
      <c r="M21" s="10"/>
      <c r="O21" s="21"/>
      <c r="P21" s="21"/>
      <c r="Q21" s="10"/>
      <c r="S21" s="21"/>
      <c r="T21" s="21"/>
      <c r="U21" s="10"/>
    </row>
    <row r="22" spans="1:21" ht="15.75">
      <c r="A22" s="26" t="s">
        <v>96</v>
      </c>
      <c r="B22" s="23"/>
      <c r="C22" s="21"/>
      <c r="D22" s="21"/>
      <c r="E22" s="24">
        <f>SUM(E7:E21)</f>
        <v>385500</v>
      </c>
      <c r="G22" s="21"/>
      <c r="H22" s="21"/>
      <c r="I22" s="24">
        <f>SUM(I7:I21)</f>
        <v>580950</v>
      </c>
      <c r="K22" s="21"/>
      <c r="L22" s="21"/>
      <c r="M22" s="24">
        <f>SUM(M7:M21)</f>
        <v>842543.00000000012</v>
      </c>
      <c r="O22" s="21"/>
      <c r="P22" s="21"/>
      <c r="Q22" s="24">
        <f>SUM(Q7:Q21)</f>
        <v>1227863.1000000003</v>
      </c>
      <c r="S22" s="21"/>
      <c r="T22" s="21"/>
      <c r="U22" s="24">
        <f>SUM(U7:U21)</f>
        <v>1543563.3400000005</v>
      </c>
    </row>
    <row r="23" spans="1:21">
      <c r="F23" s="2"/>
      <c r="G23" s="30"/>
      <c r="H23" s="10"/>
      <c r="I23" s="10"/>
      <c r="K23" s="30"/>
      <c r="L23" s="10"/>
      <c r="M23" s="10"/>
      <c r="O23" s="30"/>
      <c r="P23" s="10"/>
      <c r="Q23" s="10"/>
      <c r="S23" s="30"/>
      <c r="T23" s="10"/>
      <c r="U23" s="10"/>
    </row>
    <row r="24" spans="1:21" ht="15.75">
      <c r="A24" s="23" t="s">
        <v>111</v>
      </c>
      <c r="B24" s="23"/>
      <c r="C24" s="29" t="s">
        <v>97</v>
      </c>
      <c r="D24" s="20" t="s">
        <v>98</v>
      </c>
      <c r="E24" s="24" t="s">
        <v>99</v>
      </c>
      <c r="F24" s="2"/>
      <c r="G24" s="29" t="s">
        <v>97</v>
      </c>
      <c r="H24" s="20" t="s">
        <v>98</v>
      </c>
      <c r="I24" s="24" t="s">
        <v>99</v>
      </c>
      <c r="K24" s="29" t="s">
        <v>97</v>
      </c>
      <c r="L24" s="20" t="s">
        <v>98</v>
      </c>
      <c r="M24" s="24" t="s">
        <v>99</v>
      </c>
      <c r="O24" s="29" t="s">
        <v>97</v>
      </c>
      <c r="P24" s="20" t="s">
        <v>98</v>
      </c>
      <c r="Q24" s="24" t="s">
        <v>99</v>
      </c>
      <c r="S24" s="29" t="s">
        <v>97</v>
      </c>
      <c r="T24" s="20" t="s">
        <v>98</v>
      </c>
      <c r="U24" s="24" t="s">
        <v>99</v>
      </c>
    </row>
    <row r="25" spans="1:21">
      <c r="F25" s="2"/>
      <c r="G25" s="30"/>
      <c r="H25" s="10"/>
      <c r="I25" s="10"/>
      <c r="K25" s="30"/>
      <c r="L25" s="10"/>
      <c r="M25" s="10"/>
      <c r="O25" s="30"/>
      <c r="P25" s="10"/>
      <c r="Q25" s="10"/>
      <c r="S25" s="30"/>
      <c r="T25" s="10"/>
      <c r="U25" s="10"/>
    </row>
    <row r="26" spans="1:21" ht="15.75">
      <c r="A26" t="s">
        <v>85</v>
      </c>
      <c r="C26" s="44">
        <v>1</v>
      </c>
      <c r="D26" s="10">
        <v>100000</v>
      </c>
      <c r="E26" s="10">
        <f t="shared" ref="E26:E33" si="8">D26*C26</f>
        <v>100000</v>
      </c>
      <c r="F26" s="2"/>
      <c r="G26" s="44">
        <v>1</v>
      </c>
      <c r="H26" s="10">
        <v>100000</v>
      </c>
      <c r="I26" s="10">
        <f t="shared" ref="I26:I33" si="9">H26*G26</f>
        <v>100000</v>
      </c>
      <c r="K26" s="44">
        <v>1</v>
      </c>
      <c r="L26" s="10">
        <v>100000</v>
      </c>
      <c r="M26" s="10">
        <f t="shared" ref="M26:M33" si="10">L26*K26</f>
        <v>100000</v>
      </c>
      <c r="O26" s="44">
        <v>1</v>
      </c>
      <c r="P26" s="10">
        <f>100000*1.1</f>
        <v>110000.00000000001</v>
      </c>
      <c r="Q26" s="10">
        <f t="shared" ref="Q26:Q33" si="11">P26*O26</f>
        <v>110000.00000000001</v>
      </c>
      <c r="S26" s="44">
        <v>1</v>
      </c>
      <c r="T26" s="10">
        <v>100000</v>
      </c>
      <c r="U26" s="10">
        <f t="shared" ref="U26:U33" si="12">T26*S26</f>
        <v>100000</v>
      </c>
    </row>
    <row r="27" spans="1:21" ht="15.75">
      <c r="A27" t="s">
        <v>86</v>
      </c>
      <c r="C27" s="44">
        <v>1</v>
      </c>
      <c r="D27" s="10">
        <v>30000</v>
      </c>
      <c r="E27" s="10">
        <f t="shared" si="8"/>
        <v>30000</v>
      </c>
      <c r="F27" s="2"/>
      <c r="G27" s="44">
        <v>2</v>
      </c>
      <c r="H27" s="10">
        <v>30000</v>
      </c>
      <c r="I27" s="10">
        <f t="shared" si="9"/>
        <v>60000</v>
      </c>
      <c r="K27" s="44">
        <v>3</v>
      </c>
      <c r="L27" s="10">
        <v>30000</v>
      </c>
      <c r="M27" s="10">
        <f t="shared" si="10"/>
        <v>90000</v>
      </c>
      <c r="O27" s="44">
        <v>5</v>
      </c>
      <c r="P27" s="10">
        <f>30000*1.1</f>
        <v>33000</v>
      </c>
      <c r="Q27" s="10">
        <f t="shared" si="11"/>
        <v>165000</v>
      </c>
      <c r="S27" s="44">
        <v>5</v>
      </c>
      <c r="T27" s="10">
        <v>30000</v>
      </c>
      <c r="U27" s="10">
        <f t="shared" si="12"/>
        <v>150000</v>
      </c>
    </row>
    <row r="28" spans="1:21">
      <c r="A28" t="s">
        <v>87</v>
      </c>
      <c r="C28" s="30">
        <v>3</v>
      </c>
      <c r="D28" s="10">
        <v>20000</v>
      </c>
      <c r="E28" s="10">
        <f t="shared" si="8"/>
        <v>60000</v>
      </c>
      <c r="F28" s="2"/>
      <c r="G28" s="30">
        <v>3</v>
      </c>
      <c r="H28" s="10">
        <v>20000</v>
      </c>
      <c r="I28" s="10">
        <f t="shared" si="9"/>
        <v>60000</v>
      </c>
      <c r="K28" s="30">
        <v>4</v>
      </c>
      <c r="L28" s="10">
        <v>20000</v>
      </c>
      <c r="M28" s="10">
        <f t="shared" si="10"/>
        <v>80000</v>
      </c>
      <c r="O28" s="30">
        <v>4</v>
      </c>
      <c r="P28" s="10">
        <f>20000*1.1</f>
        <v>22000</v>
      </c>
      <c r="Q28" s="10">
        <f t="shared" si="11"/>
        <v>88000</v>
      </c>
      <c r="S28" s="30">
        <v>5</v>
      </c>
      <c r="T28" s="10">
        <v>20000</v>
      </c>
      <c r="U28" s="10">
        <f t="shared" si="12"/>
        <v>100000</v>
      </c>
    </row>
    <row r="29" spans="1:21" ht="15.75">
      <c r="A29" t="s">
        <v>89</v>
      </c>
      <c r="C29" s="44">
        <v>1</v>
      </c>
      <c r="D29" s="10">
        <v>25000</v>
      </c>
      <c r="E29" s="10">
        <f t="shared" si="8"/>
        <v>25000</v>
      </c>
      <c r="F29" s="2"/>
      <c r="G29" s="44">
        <v>1</v>
      </c>
      <c r="H29" s="10">
        <v>25000</v>
      </c>
      <c r="I29" s="10">
        <f t="shared" si="9"/>
        <v>25000</v>
      </c>
      <c r="K29" s="44">
        <v>1</v>
      </c>
      <c r="L29" s="10">
        <v>25000</v>
      </c>
      <c r="M29" s="10">
        <f t="shared" si="10"/>
        <v>25000</v>
      </c>
      <c r="O29" s="44">
        <v>1</v>
      </c>
      <c r="P29" s="10">
        <f>25000*1.1</f>
        <v>27500.000000000004</v>
      </c>
      <c r="Q29" s="10">
        <f t="shared" si="11"/>
        <v>27500.000000000004</v>
      </c>
      <c r="S29" s="44">
        <v>1</v>
      </c>
      <c r="T29" s="10">
        <v>25000</v>
      </c>
      <c r="U29" s="10">
        <f t="shared" si="12"/>
        <v>25000</v>
      </c>
    </row>
    <row r="30" spans="1:21" ht="15.75">
      <c r="A30" t="s">
        <v>93</v>
      </c>
      <c r="C30" s="44">
        <v>1</v>
      </c>
      <c r="D30" s="10">
        <v>25000</v>
      </c>
      <c r="E30" s="10">
        <f t="shared" si="8"/>
        <v>25000</v>
      </c>
      <c r="F30" s="2"/>
      <c r="G30" s="44">
        <v>1</v>
      </c>
      <c r="H30" s="10">
        <v>25000</v>
      </c>
      <c r="I30" s="10">
        <f t="shared" si="9"/>
        <v>25000</v>
      </c>
      <c r="K30" s="44">
        <v>1</v>
      </c>
      <c r="L30" s="10">
        <v>25000</v>
      </c>
      <c r="M30" s="10">
        <f t="shared" si="10"/>
        <v>25000</v>
      </c>
      <c r="O30" s="44">
        <v>1</v>
      </c>
      <c r="P30" s="10">
        <f>25000*1.1</f>
        <v>27500.000000000004</v>
      </c>
      <c r="Q30" s="10">
        <f t="shared" si="11"/>
        <v>27500.000000000004</v>
      </c>
      <c r="S30" s="44">
        <v>1</v>
      </c>
      <c r="T30" s="10">
        <v>25000</v>
      </c>
      <c r="U30" s="10">
        <f t="shared" si="12"/>
        <v>25000</v>
      </c>
    </row>
    <row r="31" spans="1:21" ht="15.75">
      <c r="A31" t="s">
        <v>90</v>
      </c>
      <c r="C31" s="44">
        <v>1</v>
      </c>
      <c r="D31" s="10">
        <v>20000</v>
      </c>
      <c r="E31" s="10">
        <f t="shared" si="8"/>
        <v>20000</v>
      </c>
      <c r="F31" s="2"/>
      <c r="G31" s="44">
        <v>1</v>
      </c>
      <c r="H31" s="10">
        <v>20000</v>
      </c>
      <c r="I31" s="10">
        <f t="shared" si="9"/>
        <v>20000</v>
      </c>
      <c r="K31" s="44">
        <v>1</v>
      </c>
      <c r="L31" s="10">
        <v>20000</v>
      </c>
      <c r="M31" s="10">
        <f t="shared" si="10"/>
        <v>20000</v>
      </c>
      <c r="O31" s="44">
        <v>1</v>
      </c>
      <c r="P31" s="10">
        <f>20000*1.1</f>
        <v>22000</v>
      </c>
      <c r="Q31" s="10">
        <f t="shared" si="11"/>
        <v>22000</v>
      </c>
      <c r="S31" s="44">
        <v>1</v>
      </c>
      <c r="T31" s="10">
        <v>20000</v>
      </c>
      <c r="U31" s="10">
        <f t="shared" si="12"/>
        <v>20000</v>
      </c>
    </row>
    <row r="32" spans="1:21" ht="15.75">
      <c r="A32" t="s">
        <v>126</v>
      </c>
      <c r="C32" s="44">
        <v>0</v>
      </c>
      <c r="D32" s="10">
        <v>0</v>
      </c>
      <c r="E32" s="10">
        <v>0</v>
      </c>
      <c r="F32" s="2"/>
      <c r="G32" s="44">
        <v>0</v>
      </c>
      <c r="H32" s="10">
        <v>0</v>
      </c>
      <c r="I32" s="10">
        <f t="shared" si="9"/>
        <v>0</v>
      </c>
      <c r="K32" s="44">
        <v>1</v>
      </c>
      <c r="L32" s="10">
        <v>12000</v>
      </c>
      <c r="M32" s="10">
        <f t="shared" si="10"/>
        <v>12000</v>
      </c>
      <c r="O32" s="44">
        <v>1</v>
      </c>
      <c r="P32" s="10">
        <f>12000*1.1</f>
        <v>13200.000000000002</v>
      </c>
      <c r="Q32" s="10">
        <f t="shared" si="11"/>
        <v>13200.000000000002</v>
      </c>
      <c r="S32" s="44"/>
      <c r="T32" s="10"/>
      <c r="U32" s="10"/>
    </row>
    <row r="33" spans="1:21">
      <c r="A33" t="s">
        <v>88</v>
      </c>
      <c r="C33" s="30">
        <v>2</v>
      </c>
      <c r="D33" s="10">
        <v>12000</v>
      </c>
      <c r="E33" s="10">
        <f t="shared" si="8"/>
        <v>24000</v>
      </c>
      <c r="F33" s="2"/>
      <c r="G33" s="30">
        <v>2</v>
      </c>
      <c r="H33" s="10">
        <v>12000</v>
      </c>
      <c r="I33" s="10">
        <f t="shared" si="9"/>
        <v>24000</v>
      </c>
      <c r="K33" s="30">
        <v>2</v>
      </c>
      <c r="L33" s="10">
        <v>12000</v>
      </c>
      <c r="M33" s="10">
        <f t="shared" si="10"/>
        <v>24000</v>
      </c>
      <c r="O33" s="30">
        <v>2</v>
      </c>
      <c r="P33" s="10">
        <f>12000*1.1</f>
        <v>13200.000000000002</v>
      </c>
      <c r="Q33" s="10">
        <f t="shared" si="11"/>
        <v>26400.000000000004</v>
      </c>
      <c r="S33" s="30">
        <v>2</v>
      </c>
      <c r="T33" s="10">
        <v>12000</v>
      </c>
      <c r="U33" s="10">
        <f t="shared" si="12"/>
        <v>24000</v>
      </c>
    </row>
    <row r="34" spans="1:21">
      <c r="G34" s="30"/>
      <c r="H34" s="10"/>
      <c r="I34" s="10"/>
      <c r="K34" s="30"/>
      <c r="L34" s="10"/>
      <c r="M34" s="10"/>
      <c r="O34" s="30"/>
      <c r="P34" s="10"/>
      <c r="Q34" s="10"/>
      <c r="S34" s="30"/>
      <c r="T34" s="10"/>
      <c r="U34" s="10"/>
    </row>
    <row r="35" spans="1:21">
      <c r="A35" s="1" t="s">
        <v>96</v>
      </c>
      <c r="B35" s="1"/>
      <c r="E35" s="24">
        <f>SUM(E26:E34)</f>
        <v>284000</v>
      </c>
      <c r="G35" s="30"/>
      <c r="H35" s="10"/>
      <c r="I35" s="24">
        <f>SUM(I26:I34)</f>
        <v>314000</v>
      </c>
      <c r="K35" s="30"/>
      <c r="L35" s="10"/>
      <c r="M35" s="24">
        <f>SUM(M26:M34)</f>
        <v>376000</v>
      </c>
      <c r="O35" s="30"/>
      <c r="P35" s="10"/>
      <c r="Q35" s="24">
        <f>SUM(Q26:Q34)</f>
        <v>479600</v>
      </c>
      <c r="S35" s="30"/>
      <c r="T35" s="10"/>
      <c r="U35" s="24">
        <f>SUM(U26:U34)</f>
        <v>444000</v>
      </c>
    </row>
    <row r="36" spans="1:21">
      <c r="E36" s="24"/>
    </row>
    <row r="38" spans="1:21">
      <c r="A38" s="1" t="s">
        <v>95</v>
      </c>
      <c r="B38" s="1"/>
      <c r="E38" s="24">
        <f>E35+E22</f>
        <v>669500</v>
      </c>
      <c r="I38" s="42">
        <f>I35+I22</f>
        <v>894950</v>
      </c>
      <c r="M38" s="42">
        <f>M35+M22</f>
        <v>1218543</v>
      </c>
      <c r="Q38" s="42">
        <f>Q35+Q22</f>
        <v>1707463.1000000003</v>
      </c>
      <c r="U38" s="42">
        <f>U35+U22</f>
        <v>1987563.3400000005</v>
      </c>
    </row>
  </sheetData>
  <mergeCells count="5">
    <mergeCell ref="G4:I4"/>
    <mergeCell ref="K4:M4"/>
    <mergeCell ref="O4:Q4"/>
    <mergeCell ref="S4:U4"/>
    <mergeCell ref="C4:E4"/>
  </mergeCells>
  <pageMargins left="0.7" right="0.7" top="0.75" bottom="0.75" header="0.3" footer="0.3"/>
  <pageSetup scale="57" orientation="landscape" r:id="rId1"/>
  <colBreaks count="1" manualBreakCount="1">
    <brk id="2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60" workbookViewId="0">
      <selection activeCell="C24" sqref="C24"/>
    </sheetView>
  </sheetViews>
  <sheetFormatPr defaultRowHeight="15"/>
  <cols>
    <col min="1" max="1" width="40.140625" bestFit="1" customWidth="1"/>
    <col min="2" max="2" width="3.42578125" style="10" bestFit="1" customWidth="1"/>
    <col min="3" max="3" width="15.85546875" style="10" bestFit="1" customWidth="1"/>
    <col min="4" max="4" width="1.42578125" style="10" customWidth="1"/>
    <col min="5" max="5" width="15.85546875" style="10" bestFit="1" customWidth="1"/>
    <col min="6" max="6" width="1.85546875" style="10" customWidth="1"/>
    <col min="7" max="7" width="15.42578125" style="10" bestFit="1" customWidth="1"/>
    <col min="8" max="8" width="1.5703125" style="10" customWidth="1"/>
    <col min="9" max="9" width="15.42578125" style="10" bestFit="1" customWidth="1"/>
    <col min="10" max="10" width="1.28515625" style="10" customWidth="1"/>
    <col min="11" max="11" width="17" style="10" bestFit="1" customWidth="1"/>
  </cols>
  <sheetData>
    <row r="1" spans="1:11" ht="15.75" thickBot="1"/>
    <row r="2" spans="1:11" ht="15.75" thickBot="1">
      <c r="A2" s="56" t="s">
        <v>136</v>
      </c>
      <c r="C2" s="58" t="s">
        <v>121</v>
      </c>
      <c r="D2" s="24"/>
      <c r="E2" s="58" t="s">
        <v>122</v>
      </c>
      <c r="F2" s="57"/>
      <c r="G2" s="58" t="s">
        <v>123</v>
      </c>
      <c r="H2" s="57"/>
      <c r="I2" s="58" t="s">
        <v>124</v>
      </c>
      <c r="J2" s="57"/>
      <c r="K2" s="58" t="s">
        <v>125</v>
      </c>
    </row>
    <row r="3" spans="1:11">
      <c r="C3" s="57"/>
      <c r="D3" s="24"/>
      <c r="E3" s="57"/>
      <c r="F3" s="57"/>
      <c r="G3" s="57"/>
      <c r="H3" s="57"/>
      <c r="I3" s="57"/>
      <c r="J3" s="57"/>
      <c r="K3" s="57"/>
    </row>
    <row r="4" spans="1:11">
      <c r="A4" t="s">
        <v>130</v>
      </c>
      <c r="C4" s="10">
        <f>'Intail Capital Lead '!E21</f>
        <v>2728000</v>
      </c>
    </row>
    <row r="5" spans="1:11">
      <c r="A5" t="s">
        <v>131</v>
      </c>
      <c r="C5" s="10">
        <f>'Annual Expenses'!D19</f>
        <v>515000</v>
      </c>
      <c r="E5" s="10">
        <f>'Annual Expenses'!G19</f>
        <v>925000</v>
      </c>
      <c r="G5" s="10">
        <f>'Annual Expenses'!J19</f>
        <v>1360000</v>
      </c>
      <c r="I5" s="10">
        <f>'Annual Expenses'!M19</f>
        <v>1772500</v>
      </c>
      <c r="K5" s="10">
        <f>'Annual Expenses'!P19</f>
        <v>2135000</v>
      </c>
    </row>
    <row r="6" spans="1:11">
      <c r="A6" t="s">
        <v>135</v>
      </c>
      <c r="C6" s="59">
        <f>'Monthly Expenditure '!E38*12</f>
        <v>8034000</v>
      </c>
      <c r="E6" s="10">
        <f>'Monthly Expenditure '!I38*12</f>
        <v>10739400</v>
      </c>
      <c r="G6" s="10">
        <f>'Monthly Expenditure '!M38*12</f>
        <v>14622516</v>
      </c>
      <c r="I6" s="10">
        <f>'Monthly Expenditure '!Q38</f>
        <v>1707463.1000000003</v>
      </c>
      <c r="K6" s="10">
        <f>'Monthly Expenditure '!U38*12</f>
        <v>23850760.080000006</v>
      </c>
    </row>
    <row r="9" spans="1:11">
      <c r="C9" s="24">
        <f>SUM(C4:C8)</f>
        <v>11277000</v>
      </c>
      <c r="D9" s="24"/>
      <c r="E9" s="24">
        <f>SUM(E4:E8)</f>
        <v>11664400</v>
      </c>
      <c r="F9" s="24"/>
      <c r="G9" s="24">
        <f>SUM(G4:G8)</f>
        <v>15982516</v>
      </c>
      <c r="H9" s="24"/>
      <c r="I9" s="24">
        <f>SUM(I4:I8)</f>
        <v>3479963.1000000006</v>
      </c>
      <c r="J9" s="24"/>
      <c r="K9" s="24">
        <f>SUM(K4:K8)</f>
        <v>25985760.080000006</v>
      </c>
    </row>
    <row r="12" spans="1:11">
      <c r="A12" s="1" t="s">
        <v>134</v>
      </c>
      <c r="B12" s="57"/>
      <c r="C12" s="24">
        <f>'Monthly Expenditure '!E38*6+C5+C4</f>
        <v>7260000</v>
      </c>
    </row>
    <row r="13" spans="1:11">
      <c r="C13" s="24"/>
    </row>
    <row r="14" spans="1:11">
      <c r="C14" s="24"/>
    </row>
  </sheetData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Intail Capital Lead </vt:lpstr>
      <vt:lpstr>Initial Captial</vt:lpstr>
      <vt:lpstr>Annual Expenses</vt:lpstr>
      <vt:lpstr>Monthly Expenditure </vt:lpstr>
      <vt:lpstr>Sheet1</vt:lpstr>
      <vt:lpstr>'Monthly Expenditure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cp:lastPrinted>2017-02-08T08:07:00Z</cp:lastPrinted>
  <dcterms:created xsi:type="dcterms:W3CDTF">2017-02-01T07:43:42Z</dcterms:created>
  <dcterms:modified xsi:type="dcterms:W3CDTF">2017-02-08T08:09:51Z</dcterms:modified>
</cp:coreProperties>
</file>